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pengfei4\Desktop\ESTMA\挂网旧\"/>
    </mc:Choice>
  </mc:AlternateContent>
  <bookViews>
    <workbookView xWindow="0" yWindow="0" windowWidth="23040" windowHeight="8520" firstSheet="1" activeTab="1"/>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 r:id="rId7"/>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Payee'!$A$1:$L$86</definedName>
    <definedName name="_xlnm.Print_Area" localSheetId="3">'Payments by Project'!$A$1:$K$81</definedName>
    <definedName name="_xlnm.Print_Titles" localSheetId="2">'Payments by Payee'!$1:$9</definedName>
    <definedName name="_xlnm.Print_Titles" localSheetId="3">'Payments by Project'!$1:$9</definedName>
    <definedName name="type">[1]Sheet2!$B$3:$B$10</definedName>
  </definedNames>
  <calcPr calcId="162913"/>
</workbook>
</file>

<file path=xl/calcChain.xml><?xml version="1.0" encoding="utf-8"?>
<calcChain xmlns="http://schemas.openxmlformats.org/spreadsheetml/2006/main">
  <c r="J77" i="5" l="1"/>
  <c r="J84" i="2"/>
  <c r="I84" i="2"/>
  <c r="H84" i="2"/>
  <c r="G84" i="2"/>
  <c r="F84" i="2"/>
  <c r="E84" i="2"/>
  <c r="K81" i="2"/>
  <c r="K82" i="2"/>
  <c r="K68" i="2" l="1"/>
  <c r="K67" i="2"/>
  <c r="K48" i="2"/>
  <c r="K47" i="2"/>
  <c r="J76" i="5" l="1"/>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K26" i="2" l="1"/>
  <c r="K27" i="2"/>
  <c r="K30" i="2"/>
  <c r="K31" i="2"/>
  <c r="K34" i="2"/>
  <c r="K35" i="2"/>
  <c r="K38" i="2"/>
  <c r="K39" i="2"/>
  <c r="K42" i="2"/>
  <c r="K43" i="2"/>
  <c r="K46" i="2"/>
  <c r="K20" i="2"/>
  <c r="K21" i="2"/>
  <c r="K22" i="2"/>
  <c r="K23" i="2"/>
  <c r="K24" i="2"/>
  <c r="K25" i="2"/>
  <c r="K28" i="2"/>
  <c r="K29" i="2"/>
  <c r="K32" i="2"/>
  <c r="K33" i="2"/>
  <c r="K36" i="2"/>
  <c r="K37" i="2"/>
  <c r="K40" i="2"/>
  <c r="K41" i="2"/>
  <c r="K44" i="2"/>
  <c r="K45" i="2"/>
  <c r="K56" i="2"/>
  <c r="K60" i="2"/>
  <c r="K64" i="2"/>
  <c r="K65" i="2"/>
  <c r="K49" i="2"/>
  <c r="K50" i="2"/>
  <c r="K51" i="2"/>
  <c r="K52" i="2"/>
  <c r="K53" i="2"/>
  <c r="K54" i="2"/>
  <c r="K55" i="2"/>
  <c r="K57" i="2"/>
  <c r="K58" i="2"/>
  <c r="K59" i="2"/>
  <c r="K61" i="2"/>
  <c r="K62" i="2"/>
  <c r="K63" i="2"/>
  <c r="K66" i="2"/>
  <c r="K73" i="2"/>
  <c r="K77" i="2"/>
  <c r="K83" i="2"/>
  <c r="K74" i="2"/>
  <c r="K75" i="2"/>
  <c r="K76" i="2"/>
  <c r="K78" i="2"/>
  <c r="K79" i="2"/>
  <c r="K80" i="2"/>
  <c r="K85" i="2"/>
  <c r="H79" i="5" l="1"/>
  <c r="F79" i="5"/>
  <c r="I79" i="5"/>
  <c r="G79" i="5"/>
  <c r="D79" i="5"/>
  <c r="H5" i="2"/>
  <c r="D10" i="1" l="1"/>
  <c r="A13" i="1" l="1"/>
  <c r="E40" i="4"/>
  <c r="G3" i="1" l="1"/>
  <c r="A31" i="4" l="1"/>
  <c r="E25" i="4" l="1"/>
  <c r="H5" i="5" l="1"/>
  <c r="G20" i="1"/>
  <c r="G10" i="1"/>
  <c r="E31" i="4"/>
  <c r="B8" i="1"/>
  <c r="E3" i="1"/>
  <c r="C3" i="1"/>
  <c r="B10" i="1"/>
  <c r="B6" i="1"/>
  <c r="B4" i="1"/>
  <c r="B2" i="1"/>
  <c r="B5" i="2" s="1"/>
  <c r="E39" i="4" l="1"/>
  <c r="E30" i="4"/>
  <c r="J31" i="5" l="1"/>
  <c r="J30" i="5"/>
  <c r="J29" i="5"/>
  <c r="J28" i="5"/>
  <c r="J27" i="5"/>
  <c r="J26" i="5"/>
  <c r="J25" i="5"/>
  <c r="J24" i="5"/>
  <c r="J23" i="5"/>
  <c r="J22" i="5"/>
  <c r="J21" i="5"/>
  <c r="J20" i="5"/>
  <c r="J19" i="5"/>
  <c r="J18" i="5"/>
  <c r="J17" i="5"/>
  <c r="J16" i="5"/>
  <c r="J15" i="5"/>
  <c r="J14" i="5"/>
  <c r="K72" i="2"/>
  <c r="K71" i="2"/>
  <c r="K70" i="2"/>
  <c r="K69" i="2"/>
  <c r="K19" i="2"/>
  <c r="K18" i="2"/>
  <c r="K17" i="2"/>
  <c r="K16" i="2"/>
  <c r="K15" i="2"/>
  <c r="A12" i="1" l="1"/>
  <c r="A8" i="1"/>
  <c r="B21" i="1" l="1"/>
  <c r="B20" i="1"/>
  <c r="A10" i="1" l="1"/>
  <c r="B7" i="5"/>
  <c r="B5" i="5"/>
  <c r="B6" i="5"/>
  <c r="A25" i="4"/>
  <c r="B7" i="2" l="1"/>
  <c r="F5" i="1"/>
  <c r="F4" i="1"/>
  <c r="B6" i="2"/>
  <c r="E4" i="5"/>
  <c r="A40" i="4"/>
  <c r="A39" i="4"/>
  <c r="A30" i="4"/>
  <c r="A17" i="4"/>
  <c r="C4" i="2" l="1"/>
  <c r="C4" i="5"/>
  <c r="E4" i="2"/>
  <c r="K14" i="2" l="1"/>
  <c r="K13" i="2"/>
  <c r="K11" i="2"/>
  <c r="K12" i="2"/>
  <c r="D84" i="2"/>
  <c r="K84" i="2" l="1"/>
  <c r="K10" i="2"/>
  <c r="J11" i="5" l="1"/>
  <c r="E79" i="5"/>
  <c r="J13" i="5"/>
  <c r="J12" i="5"/>
  <c r="J10" i="5" l="1"/>
  <c r="C79" i="5"/>
  <c r="J79" i="5" l="1"/>
</calcChain>
</file>

<file path=xl/sharedStrings.xml><?xml version="1.0" encoding="utf-8"?>
<sst xmlns="http://schemas.openxmlformats.org/spreadsheetml/2006/main" count="1123" uniqueCount="661">
  <si>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</si>
  <si>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</si>
  <si>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</si>
  <si>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</si>
  <si>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</si>
  <si>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</si>
  <si>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</si>
  <si>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</si>
  <si>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</si>
  <si>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</si>
  <si>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</si>
  <si>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</si>
  <si>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</si>
  <si>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</si>
  <si>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</si>
  <si>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</si>
  <si>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</si>
  <si>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</si>
  <si>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</si>
  <si>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</si>
  <si>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</si>
  <si>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</si>
  <si>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</si>
  <si>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</si>
  <si>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</si>
  <si>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</si>
  <si>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</si>
  <si>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</si>
  <si>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</si>
  <si>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</si>
  <si>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</si>
  <si>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</si>
  <si>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</si>
  <si>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</si>
  <si>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</si>
  <si>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</si>
  <si>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</si>
  <si>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</si>
  <si>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</si>
  <si>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</si>
  <si>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</si>
  <si>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</si>
  <si>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</si>
  <si>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</si>
  <si>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</si>
  <si>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</si>
  <si>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</si>
  <si>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</si>
  <si>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</si>
  <si>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</si>
  <si>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</si>
  <si>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</si>
  <si>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</si>
  <si>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</si>
  <si>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</si>
  <si>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</si>
  <si>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</si>
  <si>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</si>
  <si>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</si>
  <si>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Bahamas</t>
  </si>
  <si>
    <t>Bahrain</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</si>
  <si>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</si>
  <si>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</si>
  <si>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</si>
  <si>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</si>
  <si>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</si>
  <si>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</si>
  <si>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</si>
  <si>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</si>
  <si>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</si>
  <si>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</si>
  <si>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</si>
  <si>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</si>
  <si>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</si>
  <si>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</si>
  <si>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</si>
  <si>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</si>
  <si>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</si>
  <si>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</si>
  <si>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</si>
  <si>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</si>
  <si>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</si>
  <si>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</si>
  <si>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</si>
  <si>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</si>
  <si>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</si>
  <si>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</si>
  <si>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</si>
  <si>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</si>
  <si>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</si>
  <si>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</si>
  <si>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</si>
  <si>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</si>
  <si>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</si>
  <si>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</si>
  <si>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</si>
  <si>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</si>
  <si>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</si>
  <si>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</si>
  <si>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</si>
  <si>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</si>
  <si>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</si>
  <si>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</si>
  <si>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</si>
  <si>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</si>
  <si>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</si>
  <si>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</si>
  <si>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</si>
  <si>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</si>
  <si>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</si>
  <si>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</si>
  <si>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</si>
  <si>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</si>
  <si>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</si>
  <si>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</si>
  <si>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</si>
  <si>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</si>
  <si>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</si>
  <si>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</si>
  <si>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</si>
  <si>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</si>
  <si>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</si>
  <si>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</si>
  <si>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</si>
  <si>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</si>
  <si>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</si>
  <si>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</si>
  <si>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</si>
  <si>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</si>
  <si>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</si>
  <si>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</si>
  <si>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</si>
  <si>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</si>
  <si>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</si>
  <si>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</si>
  <si>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</si>
  <si>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</si>
  <si>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</si>
  <si>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</si>
  <si>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</si>
  <si>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</si>
  <si>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</si>
  <si>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</si>
  <si>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</si>
  <si>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</si>
  <si>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</si>
  <si>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</si>
  <si>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</si>
  <si>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</si>
  <si>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</si>
  <si>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</si>
  <si>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</si>
  <si>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</si>
  <si>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</si>
  <si>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</si>
  <si>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</si>
  <si>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</si>
  <si>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</si>
  <si>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</si>
  <si>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</si>
  <si>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</si>
  <si>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</si>
  <si>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</si>
  <si>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</si>
  <si>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</si>
  <si>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</si>
  <si>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</si>
  <si>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</si>
  <si>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</si>
  <si>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</si>
  <si>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</si>
  <si>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</si>
  <si>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</si>
  <si>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</si>
  <si>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</si>
  <si>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</si>
  <si>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</si>
  <si>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</si>
  <si>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</si>
  <si>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</si>
  <si>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</si>
  <si>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</si>
  <si>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</si>
  <si>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</si>
  <si>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</si>
  <si>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</si>
  <si>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</si>
  <si>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</si>
  <si>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</si>
  <si>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</si>
  <si>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</si>
  <si>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</si>
  <si>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</si>
  <si>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</si>
  <si>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</si>
  <si>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</si>
  <si>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</si>
  <si>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</si>
  <si>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</si>
  <si>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</si>
  <si>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</si>
  <si>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</si>
  <si>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</si>
  <si>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</si>
  <si>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</si>
  <si>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</si>
  <si>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</si>
  <si>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</si>
  <si>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</si>
  <si>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</si>
  <si>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</si>
  <si>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</si>
  <si>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</si>
  <si>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</si>
  <si>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</si>
  <si>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</si>
  <si>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</si>
  <si>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</si>
  <si>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</si>
  <si>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</si>
  <si>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</si>
  <si>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</si>
  <si>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</si>
  <si>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</si>
  <si>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</si>
  <si>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</si>
  <si>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</si>
  <si>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</si>
  <si>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</si>
  <si>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</si>
  <si>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</si>
  <si>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</si>
  <si>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</si>
  <si>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</si>
  <si>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</si>
  <si>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</si>
  <si>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</si>
  <si>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</si>
  <si>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</si>
  <si>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</si>
  <si>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</si>
  <si>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</si>
  <si>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</si>
  <si>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</si>
  <si>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</si>
  <si>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</si>
  <si>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</si>
  <si>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</si>
  <si>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</si>
  <si>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</si>
  <si>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</si>
  <si>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</si>
  <si>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</si>
  <si>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</si>
  <si>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</si>
  <si>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</si>
  <si>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</si>
  <si>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</si>
  <si>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</si>
  <si>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</si>
  <si>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</si>
  <si>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</si>
  <si>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</si>
  <si>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</si>
  <si>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</si>
  <si>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</si>
  <si>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</si>
  <si>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</si>
  <si>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</si>
  <si>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</si>
  <si>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</si>
  <si>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</si>
  <si>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</si>
  <si>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</si>
  <si>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</si>
  <si>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</si>
  <si>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</si>
  <si>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</si>
  <si>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</si>
  <si>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</si>
  <si>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</si>
  <si>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</si>
  <si>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</si>
  <si>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</si>
  <si>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</si>
  <si>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</si>
  <si>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</si>
  <si>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</si>
  <si>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</si>
  <si>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</si>
  <si>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</si>
  <si>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</si>
  <si>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</si>
  <si>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</si>
  <si>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</si>
  <si>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</si>
  <si>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</si>
  <si>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</si>
  <si>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</si>
  <si>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</si>
  <si>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</si>
  <si>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</si>
  <si>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</si>
  <si>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</si>
  <si>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</si>
  <si>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</si>
  <si>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</si>
  <si>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</si>
  <si>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</si>
  <si>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</si>
  <si>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</si>
  <si>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</si>
  <si>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</si>
  <si>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</si>
  <si>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</si>
  <si>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</si>
  <si>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</si>
  <si>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</si>
  <si>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</si>
  <si>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</si>
  <si>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</si>
  <si>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</si>
  <si>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</si>
  <si>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</si>
  <si>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</si>
  <si>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</si>
  <si>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</si>
  <si>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</si>
  <si>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</si>
  <si>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</si>
  <si>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</si>
  <si>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</si>
  <si>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</si>
  <si>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</si>
  <si>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</si>
  <si>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</si>
  <si>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</si>
  <si>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</si>
  <si>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</si>
  <si>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</si>
  <si>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</si>
  <si>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</si>
  <si>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</si>
  <si>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</si>
  <si>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</si>
  <si>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</si>
  <si>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</si>
  <si>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</si>
  <si>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</si>
  <si>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</si>
  <si>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</si>
  <si>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</si>
  <si>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</si>
  <si>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</si>
  <si>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</si>
  <si>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</si>
  <si>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</si>
  <si>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</si>
  <si>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</si>
  <si>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</si>
  <si>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</si>
  <si>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</si>
  <si>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</si>
  <si>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</si>
  <si>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</si>
  <si>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</si>
  <si>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</si>
  <si>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</si>
  <si>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</si>
  <si>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</si>
  <si>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</si>
  <si>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</si>
  <si>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</si>
  <si>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</si>
  <si>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</si>
  <si>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</si>
  <si>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</si>
  <si>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</si>
  <si>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</si>
  <si>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</si>
  <si>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</si>
  <si>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</si>
  <si>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</si>
  <si>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</si>
  <si>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</si>
  <si>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</si>
  <si>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</si>
  <si>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</si>
  <si>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</si>
  <si>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</si>
  <si>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</si>
  <si>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</si>
  <si>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</si>
  <si>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</si>
  <si>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</si>
  <si>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</si>
  <si>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</si>
  <si>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</si>
  <si>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</si>
  <si>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</si>
  <si>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</si>
  <si>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</si>
  <si>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</si>
  <si>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</si>
  <si>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</si>
  <si>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</si>
  <si>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</si>
  <si>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</si>
  <si>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</si>
  <si>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CNY</t>
  </si>
  <si>
    <t>COP</t>
  </si>
  <si>
    <t>COU</t>
  </si>
  <si>
    <t>KMF</t>
  </si>
  <si>
    <t>CDF</t>
  </si>
  <si>
    <t>CRC</t>
  </si>
  <si>
    <t>HRK</t>
  </si>
  <si>
    <t>CUP</t>
  </si>
  <si>
    <t>CUC</t>
  </si>
  <si>
    <t>CZK</t>
  </si>
  <si>
    <t>DKK</t>
  </si>
  <si>
    <t>DJF</t>
  </si>
  <si>
    <t>DOP</t>
  </si>
  <si>
    <t>EGP</t>
  </si>
  <si>
    <t>SVC</t>
  </si>
  <si>
    <t>ERN</t>
  </si>
  <si>
    <t>ETB</t>
  </si>
  <si>
    <t>FKP</t>
  </si>
  <si>
    <t>FJD</t>
  </si>
  <si>
    <t>HTG</t>
  </si>
  <si>
    <t>HNL</t>
  </si>
  <si>
    <t>HUF</t>
  </si>
  <si>
    <t>ISK</t>
  </si>
  <si>
    <t>INR</t>
  </si>
  <si>
    <t>IDR</t>
  </si>
  <si>
    <t>XDR</t>
  </si>
  <si>
    <t>IQD</t>
  </si>
  <si>
    <t>ILS</t>
  </si>
  <si>
    <t>JMD</t>
  </si>
  <si>
    <t>JPY</t>
  </si>
  <si>
    <t>JOD</t>
  </si>
  <si>
    <t>KZT</t>
  </si>
  <si>
    <t>KES</t>
  </si>
  <si>
    <t>KPW</t>
  </si>
  <si>
    <t>KRW</t>
  </si>
  <si>
    <t>KWD</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</si>
  <si>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</si>
  <si>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</si>
  <si>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</si>
  <si>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</si>
  <si>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</si>
  <si>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</si>
  <si>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宋体"/>
        <family val="2"/>
        <scheme val="minor"/>
      </rPr>
      <t>do not delete the tab</t>
    </r>
    <r>
      <rPr>
        <i/>
        <sz val="11"/>
        <color rgb="FFFF0000"/>
        <rFont val="宋体"/>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</si>
  <si>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</si>
  <si>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</si>
  <si>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</si>
  <si>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</si>
  <si>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</si>
  <si>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</si>
  <si>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</si>
  <si>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</si>
  <si>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宋体"/>
        <family val="2"/>
        <scheme val="minor"/>
      </rPr>
      <t>Through Independent Audit:</t>
    </r>
    <r>
      <rPr>
        <sz val="11"/>
        <color theme="1"/>
        <rFont val="宋体"/>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宋体"/>
        <family val="2"/>
        <scheme val="minor"/>
      </rPr>
      <t xml:space="preserve"> [ENTER DATE: YYYY-MM-DD]</t>
    </r>
    <r>
      <rPr>
        <sz val="11"/>
        <color theme="1"/>
        <rFont val="宋体"/>
        <family val="2"/>
        <scheme val="minor"/>
      </rPr>
      <t xml:space="preserve">, on the ESTMA report for the entity(ies) and period listed above.
The independent auditor’s report can be found at </t>
    </r>
    <r>
      <rPr>
        <sz val="11"/>
        <color rgb="FFFF0000"/>
        <rFont val="宋体"/>
        <family val="2"/>
        <scheme val="minor"/>
      </rPr>
      <t>[INSERT WEBLINK TO AUDIT OPINION POSTED ONLINE – link should be on same page as report link].</t>
    </r>
    <r>
      <rPr>
        <sz val="11"/>
        <color theme="1"/>
        <rFont val="宋体"/>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</si>
  <si>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</si>
  <si>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</si>
  <si>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</si>
  <si>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</si>
  <si>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</si>
  <si>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</si>
  <si>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</si>
  <si>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</si>
  <si>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</si>
  <si>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</si>
  <si>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</si>
  <si>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</si>
  <si>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宋体"/>
        <family val="2"/>
        <scheme val="minor"/>
      </rPr>
      <t>This field is optional.</t>
    </r>
    <r>
      <rPr>
        <sz val="11"/>
        <color rgb="FFFF0000"/>
        <rFont val="宋体"/>
        <family val="2"/>
        <scheme val="minor"/>
      </rPr>
      <t xml:space="preserve"> You may enter the name of any </t>
    </r>
    <r>
      <rPr>
        <u/>
        <sz val="11"/>
        <color rgb="FFFF0000"/>
        <rFont val="宋体"/>
        <family val="2"/>
        <scheme val="minor"/>
      </rPr>
      <t>non-Reporting Entity</t>
    </r>
    <r>
      <rPr>
        <sz val="11"/>
        <color rgb="FFFF0000"/>
        <rFont val="宋体"/>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</si>
  <si>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</si>
  <si>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</si>
  <si>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</si>
  <si>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宋体"/>
        <family val="2"/>
        <scheme val="minor"/>
      </rPr>
      <t>By Reporting Entity:</t>
    </r>
    <r>
      <rPr>
        <sz val="11"/>
        <color theme="1"/>
        <rFont val="宋体"/>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</si>
  <si>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宋体"/>
        <family val="2"/>
        <scheme val="minor"/>
      </rPr>
      <t>Select the currency of the report from the pick list</t>
    </r>
    <r>
      <rPr>
        <sz val="11"/>
        <color rgb="FFFF0000"/>
        <rFont val="宋体"/>
        <family val="2"/>
        <scheme val="minor"/>
      </rPr>
      <t xml:space="preserve"> (must be in Canadian dollars, or in the currency the Reporting Entity uses in its consolidated financial statements). Reports must only use one type of currency.</t>
    </r>
  </si>
  <si>
    <r>
      <rPr>
        <b/>
        <sz val="11"/>
        <color rgb="FFFF0000"/>
        <rFont val="宋体"/>
        <family val="2"/>
        <scheme val="minor"/>
      </rPr>
      <t>Select the cell and click on the arrow</t>
    </r>
    <r>
      <rPr>
        <sz val="11"/>
        <color rgb="FFFF0000"/>
        <rFont val="宋体"/>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</si>
  <si>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宋体"/>
        <family val="2"/>
        <scheme val="minor"/>
      </rPr>
      <t>Select the cell and click on the arrow</t>
    </r>
    <r>
      <rPr>
        <sz val="11"/>
        <color rgb="FFFF0000"/>
        <rFont val="宋体"/>
        <family val="2"/>
        <scheme val="minor"/>
      </rPr>
      <t xml:space="preserve"> that appears at the bottom right of the cell. Select "yes" if the ESTMA report contains payments that are made by subsidiaries that are </t>
    </r>
    <r>
      <rPr>
        <u/>
        <sz val="11"/>
        <color rgb="FFFF0000"/>
        <rFont val="宋体"/>
        <family val="2"/>
        <scheme val="minor"/>
      </rPr>
      <t>Reporting Entities in their own right</t>
    </r>
    <r>
      <rPr>
        <sz val="11"/>
        <color rgb="FFFF0000"/>
        <rFont val="宋体"/>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</si>
  <si>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宋体"/>
        <family val="2"/>
        <scheme val="minor"/>
      </rPr>
      <t>Select the cell and click on the arrow</t>
    </r>
    <r>
      <rPr>
        <sz val="11"/>
        <color rgb="FFFF0000"/>
        <rFont val="宋体"/>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</si>
  <si>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</si>
  <si>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</si>
  <si>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</si>
  <si>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CNOOC Limited</t>
    <phoneticPr fontId="38" type="noConversion"/>
  </si>
  <si>
    <t>E645951</t>
    <phoneticPr fontId="38" type="noConversion"/>
  </si>
  <si>
    <t>CNOOC Petroleum North America ULC E900333, CNOOC Canada Energy Ltd. E231597</t>
  </si>
  <si>
    <t>Yes</t>
  </si>
  <si>
    <t>By Reporting Entity</t>
  </si>
  <si>
    <t>Weizhi Xie</t>
    <phoneticPr fontId="38" type="noConversion"/>
  </si>
  <si>
    <t>Chief Financial Officer</t>
    <phoneticPr fontId="38" type="noConversion"/>
  </si>
  <si>
    <t>Tax Authorities</t>
  </si>
  <si>
    <t xml:space="preserve">Ministry of Finance </t>
  </si>
  <si>
    <t>State Oceanic Administration</t>
  </si>
  <si>
    <t>Customs</t>
  </si>
  <si>
    <t>Competent Administrative Departments for Environmental Protection</t>
  </si>
  <si>
    <t>Fishery Administrative Department</t>
  </si>
  <si>
    <t>Bohai</t>
  </si>
  <si>
    <t>Western South China Sea</t>
  </si>
  <si>
    <t>Eastern South China Sea</t>
  </si>
  <si>
    <t>East China Sea</t>
  </si>
  <si>
    <t>Entity level payment</t>
  </si>
  <si>
    <t>Australian Taxation Office(ATO)</t>
  </si>
  <si>
    <t>Department of Mining and Petroleum(DMP)</t>
  </si>
  <si>
    <t>HUREAU DE ENREGISTEMENT DES DOMAINES ETDU TIMBRE DE POINTE-NOIRE CENTRE(EDT)</t>
  </si>
  <si>
    <t>MINISTERE DES HYDROCARBURES DE LA REPUBLIQUE DU CONGO</t>
  </si>
  <si>
    <t>Société Nationale des Pétroles du Congo</t>
  </si>
  <si>
    <t>Ministry of Hydrocarbons, Republic of Congo</t>
  </si>
  <si>
    <t>Director General of Tax(DGT)</t>
  </si>
  <si>
    <t>Ministry of Energy&amp;Mineral Department</t>
  </si>
  <si>
    <t>The Ministry of Energy and Energy Industries</t>
  </si>
  <si>
    <t>SAT (Tax Administration System)</t>
  </si>
  <si>
    <t>FMP (Mexico Petroleum Fund for Stabilization and Development )</t>
  </si>
  <si>
    <t>Federal Tax Authority of Brazil</t>
  </si>
  <si>
    <t>National Agency of Petroleum, Natural Gas and Biofuels</t>
  </si>
  <si>
    <t>Bureau of Safety &amp; Environmental Enforcement (BSEE)</t>
  </si>
  <si>
    <t>State of Colorado</t>
  </si>
  <si>
    <t>State of Texas</t>
  </si>
  <si>
    <t>State of Wyoming</t>
  </si>
  <si>
    <t>Office of Natural Resource Revenue (ONRR)</t>
  </si>
  <si>
    <t>Ecopetrol</t>
  </si>
  <si>
    <t>Government of Guyana</t>
  </si>
  <si>
    <t>Federal Inland Revenue Services (FIRS)</t>
  </si>
  <si>
    <t>Nigeria Delta Development Commission (NDDC)</t>
  </si>
  <si>
    <t>Nigeria Export Supervision Scheme (NESS)</t>
  </si>
  <si>
    <t>Nigeria Petroleum Exchange (NIPEX)</t>
  </si>
  <si>
    <t>Nigerian National Petroleum Corporation (NNPC)</t>
  </si>
  <si>
    <t>Department of  Business Energy &amp; Industrial Strategy</t>
  </si>
  <si>
    <t>Health and Safety Executive</t>
  </si>
  <si>
    <t>Oil &amp; Gas Authority</t>
  </si>
  <si>
    <t>The Oil and Gas Technology Centre</t>
  </si>
  <si>
    <t>Department of Communications, Climate change and Energy</t>
  </si>
  <si>
    <t>Commission for Regulation of Utilities</t>
  </si>
  <si>
    <t>Chef du Division du Recouvrement Senegal</t>
  </si>
  <si>
    <t>Agence de Gestion et de Cooperation</t>
  </si>
  <si>
    <t>Alberta Energy Regulator</t>
  </si>
  <si>
    <t>Alberta Infrastructure</t>
  </si>
  <si>
    <t>Anzac Volunteer Fire Department</t>
  </si>
  <si>
    <t>Minister of Finance Province of Alberta Energy</t>
  </si>
  <si>
    <t>BC Oil &amp; Gas Commission</t>
  </si>
  <si>
    <t>Northern Rockies Regional Municipality</t>
  </si>
  <si>
    <t>Province of British Columbia, Ministry of Energy and Mines</t>
  </si>
  <si>
    <t>Provincial Treasurer of Alberta - Alberta Energy</t>
  </si>
  <si>
    <t>Receiver General for Canada - Natural Resources Canada - Accounts Receivable and Revenue Unit</t>
  </si>
  <si>
    <t>Regional Municipality of Wood Buffalo</t>
  </si>
  <si>
    <t>Regional Recreation Centre of Wood Buffalo</t>
  </si>
  <si>
    <t>Saskatchewan Research Council</t>
  </si>
  <si>
    <t>The City of Calgary</t>
  </si>
  <si>
    <t>UNIVERSITY OF UTAH- ENERGY &amp; GEOSCI</t>
  </si>
  <si>
    <t>Natural Resources Canada</t>
  </si>
  <si>
    <t>Lake Athabasca Youth Council and Janvier Sekweha Youth Centre</t>
  </si>
  <si>
    <t>Canada Newfoundland and Labrador Offshore Petroleum Board</t>
  </si>
  <si>
    <t>Rocky View County</t>
  </si>
  <si>
    <t>F&amp;G CONTROLS INC.</t>
  </si>
  <si>
    <t>THE CONFERENCE BOARD OF CANADA</t>
  </si>
  <si>
    <t>FORT MCMURRAY FIRST NATION</t>
  </si>
  <si>
    <t>ALBERTA CHAMBER OF RESOURCES</t>
  </si>
  <si>
    <t>TOWN OF FORT ERIE</t>
  </si>
  <si>
    <t>MINISTRY OF ENERGY</t>
  </si>
  <si>
    <t>North West Shelf</t>
  </si>
  <si>
    <t>Haute Mer A</t>
  </si>
  <si>
    <t>SES</t>
  </si>
  <si>
    <t>Tangguh</t>
  </si>
  <si>
    <t>EA1,EA2,EA3A</t>
  </si>
  <si>
    <t>2C,3A</t>
  </si>
  <si>
    <t>Block3</t>
  </si>
  <si>
    <t>592、ACFO、Pau、libra</t>
  </si>
  <si>
    <t>E&amp;P Mexico Block 1&amp;4</t>
  </si>
  <si>
    <t>Appomattox</t>
  </si>
  <si>
    <t>Bull Run</t>
  </si>
  <si>
    <t>Cumberland Church</t>
  </si>
  <si>
    <t>Cut-N-Shoot II</t>
  </si>
  <si>
    <t>Deep Rydberg</t>
  </si>
  <si>
    <t>Dover</t>
  </si>
  <si>
    <t>Dover N (Castle Valley)</t>
  </si>
  <si>
    <t>Eagleford</t>
  </si>
  <si>
    <t>Vicksburg (Gettysburg)</t>
  </si>
  <si>
    <t>GC 6</t>
  </si>
  <si>
    <t>Gunnison</t>
  </si>
  <si>
    <t>HI 474/489</t>
  </si>
  <si>
    <t>HI 563/582</t>
  </si>
  <si>
    <t>Longhorn</t>
  </si>
  <si>
    <t>Nanbu</t>
  </si>
  <si>
    <t>Niobrara</t>
  </si>
  <si>
    <t>Picketts Mill</t>
  </si>
  <si>
    <t>Red Dog</t>
  </si>
  <si>
    <t>SMI 257</t>
  </si>
  <si>
    <t>Stampede</t>
  </si>
  <si>
    <t>Vicksburg</t>
  </si>
  <si>
    <t>West Abilene</t>
  </si>
  <si>
    <t>Wrigley</t>
  </si>
  <si>
    <t>Aspen</t>
  </si>
  <si>
    <t>GC 137</t>
  </si>
  <si>
    <t>Guando</t>
  </si>
  <si>
    <t xml:space="preserve">Stabroek </t>
  </si>
  <si>
    <t>OML 138</t>
  </si>
  <si>
    <t>OML 130</t>
  </si>
  <si>
    <t>Balzac Gas Plant</t>
  </si>
  <si>
    <t>Crossfield</t>
  </si>
  <si>
    <t>EL1144</t>
  </si>
  <si>
    <t>EL1150</t>
  </si>
  <si>
    <t>Horn River</t>
  </si>
  <si>
    <t>Leismer</t>
  </si>
  <si>
    <t>Little Horse</t>
  </si>
  <si>
    <t>Long Lake/K1A</t>
  </si>
  <si>
    <t>Various projects</t>
  </si>
  <si>
    <t>Long Lake</t>
  </si>
  <si>
    <t>Long Lake - Oil Sands</t>
  </si>
  <si>
    <t>Atlantic Canada</t>
  </si>
  <si>
    <t>Blackbird</t>
  </si>
  <si>
    <t>Buzzard</t>
  </si>
  <si>
    <t>Ettrick</t>
  </si>
  <si>
    <t>Exploration</t>
  </si>
  <si>
    <t>GEAD</t>
  </si>
  <si>
    <t>Scott</t>
  </si>
  <si>
    <t>Taxes - UK</t>
  </si>
  <si>
    <t>Telford</t>
  </si>
  <si>
    <t>Rochelle</t>
  </si>
  <si>
    <t>Total</t>
    <phoneticPr fontId="38" type="noConversion"/>
  </si>
  <si>
    <t>All payments are reported in CNY and have been rounded to the nearest CNY10,000. Where payments were made in currencies other than CNY, the payments were converted into CNY using a weighted average of the exchange rates during the period. The weighted average exchange rate used was CNY 6.6201 to USD 1.00.</t>
    <phoneticPr fontId="38" type="noConversion"/>
  </si>
  <si>
    <t>All payments are reported in CNY and have been rounded to the nearest CNY10,000. Where payments were made in currencies other than CNY, the payments were converted into CNY using a weighted average of the exchange rates during the period. The weighted average exchange rate used was CNY 6.6201 to USD 1.00.</t>
    <phoneticPr fontId="38" type="noConversion"/>
  </si>
  <si>
    <t>2018-01-01</t>
    <phoneticPr fontId="38" type="noConversion"/>
  </si>
  <si>
    <t>2018-12-31</t>
    <phoneticPr fontId="38" type="noConversion"/>
  </si>
  <si>
    <t>Taxes mainly include income tax, resource tax and production tax and so on.</t>
  </si>
  <si>
    <t>Mainly include marine use fees</t>
  </si>
  <si>
    <t>2019-05-24</t>
    <phoneticPr fontId="38" type="noConversion"/>
  </si>
  <si>
    <t>2019-05-24</t>
    <phoneticPr fontId="38" type="noConversion"/>
  </si>
  <si>
    <t>UK Government</t>
  </si>
  <si>
    <t>Government of Australia</t>
  </si>
  <si>
    <t>Government of Congo</t>
  </si>
  <si>
    <t>Government of Indonesia</t>
  </si>
  <si>
    <t>Government of Uganda</t>
  </si>
  <si>
    <t>Government of Trinidad and Tobago</t>
  </si>
  <si>
    <t>Government of Equatorial Guinea</t>
  </si>
  <si>
    <t>Government of Mexico</t>
  </si>
  <si>
    <t>Government of Brazil</t>
  </si>
  <si>
    <t>United States Federal Government</t>
  </si>
  <si>
    <t>Government of Colombia</t>
  </si>
  <si>
    <t>Government of Nigeria</t>
  </si>
  <si>
    <t>Government of Ireland</t>
  </si>
  <si>
    <t>Government of Senegal</t>
  </si>
  <si>
    <t>Provincial Government of Alberta</t>
  </si>
  <si>
    <t>Provincial Government of British Columbia</t>
  </si>
  <si>
    <t>Federal Government of Canada</t>
  </si>
  <si>
    <t>Municipality of Wood Buffalo</t>
  </si>
  <si>
    <t>Provincial Government of Saskatchewan</t>
  </si>
  <si>
    <t>Municipality of Lake Athabasca</t>
  </si>
  <si>
    <t>Provincial Government of Newfoundland and Labrador</t>
  </si>
  <si>
    <t>Government of Ghana</t>
  </si>
  <si>
    <t>Minerals Management Services (MMS)</t>
  </si>
  <si>
    <t>http://www.cnoocltd.com/attach/0/09145dab71744aa6a1ccdfd4fcfa8e8e.xlsx</t>
    <phoneticPr fontId="38" type="noConversion"/>
  </si>
  <si>
    <t>emsegel</t>
  </si>
  <si>
    <t>instituto tecnologico nacional</t>
  </si>
  <si>
    <t>tesoreria general del estado</t>
  </si>
  <si>
    <t>Dirección de Impuestos y Aduanas Nacionales (DIAN) (Colombian Tax and Customs Organization).</t>
  </si>
  <si>
    <t xml:space="preserve">Deep Offshore Community Affairs Group (DOCAG) Projects </t>
  </si>
  <si>
    <t>Kaduna State government</t>
  </si>
  <si>
    <t>Her Majesty's Revenue and Customs (HMRC)</t>
  </si>
  <si>
    <t>The Met Office (UK National Weather Serivce)</t>
  </si>
  <si>
    <t>Government of China</t>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</si>
</sst>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quot;$&quot;#,##0"/>
    <numFmt numFmtId="177" formatCode="_-* #,##0.00_-;\-* #,##0.00_-;_-* &quot;-&quot;??_-;_-@_-"/>
    <numFmt numFmtId="178" formatCode="&quot;$&quot;#,##0.00"/>
    <numFmt numFmtId="179" formatCode="_-* #,##0_-;\-* #,##0_-;_-* &quot;-&quot;??_-;_-@_-"/>
    <numFmt numFmtId="180" formatCode="#,##0_ ;\-#,##0\ "/>
  </numFmts>
  <fonts count="40" x14ac:knownFonts="1">
    <font>
      <sz val="11"/>
      <color theme="1"/>
      <name val="宋体"/>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宋体"/>
      <family val="2"/>
      <scheme val="minor"/>
    </font>
    <font>
      <sz val="11"/>
      <color rgb="FFFF0000"/>
      <name val="宋体"/>
      <family val="2"/>
      <scheme val="minor"/>
    </font>
    <font>
      <b/>
      <sz val="20"/>
      <color theme="0"/>
      <name val="Arial Narrow"/>
      <family val="2"/>
    </font>
    <font>
      <b/>
      <sz val="20"/>
      <color theme="0"/>
      <name val="宋体"/>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宋体"/>
      <family val="2"/>
      <scheme val="minor"/>
    </font>
    <font>
      <sz val="11"/>
      <name val="宋体"/>
      <family val="2"/>
      <scheme val="minor"/>
    </font>
    <font>
      <sz val="8"/>
      <color rgb="FF000000"/>
      <name val="Tahoma"/>
      <family val="2"/>
    </font>
    <font>
      <b/>
      <sz val="11"/>
      <color theme="1"/>
      <name val="宋体"/>
      <family val="2"/>
      <scheme val="minor"/>
    </font>
    <font>
      <b/>
      <sz val="10"/>
      <color theme="1"/>
      <name val="Arial Narrow"/>
      <family val="2"/>
    </font>
    <font>
      <sz val="20"/>
      <color theme="1"/>
      <name val="宋体"/>
      <family val="2"/>
      <scheme val="minor"/>
    </font>
    <font>
      <b/>
      <sz val="13"/>
      <color theme="1"/>
      <name val="宋体"/>
      <family val="2"/>
      <scheme val="minor"/>
    </font>
    <font>
      <b/>
      <sz val="11"/>
      <color rgb="FF000000"/>
      <name val="Arial Narrow"/>
      <family val="2"/>
    </font>
    <font>
      <sz val="11"/>
      <color theme="0"/>
      <name val="宋体"/>
      <family val="2"/>
      <scheme val="minor"/>
    </font>
    <font>
      <u/>
      <sz val="11"/>
      <color theme="10"/>
      <name val="宋体"/>
      <family val="2"/>
      <scheme val="minor"/>
    </font>
    <font>
      <sz val="12"/>
      <color theme="1"/>
      <name val="Arial Narrow"/>
      <family val="2"/>
    </font>
    <font>
      <i/>
      <sz val="10"/>
      <name val="Arial Narrow"/>
      <family val="2"/>
    </font>
    <font>
      <sz val="10"/>
      <name val="宋体"/>
      <family val="2"/>
      <scheme val="minor"/>
    </font>
    <font>
      <i/>
      <sz val="11"/>
      <name val="Arial Narrow"/>
      <family val="2"/>
    </font>
    <font>
      <b/>
      <sz val="11"/>
      <name val="Arial Narrow"/>
      <family val="2"/>
    </font>
    <font>
      <sz val="10"/>
      <color theme="1"/>
      <name val="Arial"/>
      <family val="2"/>
    </font>
    <font>
      <i/>
      <sz val="11"/>
      <color rgb="FFFF0000"/>
      <name val="宋体"/>
      <family val="2"/>
      <scheme val="minor"/>
    </font>
    <font>
      <i/>
      <u/>
      <sz val="11"/>
      <color rgb="FFFF0000"/>
      <name val="宋体"/>
      <family val="2"/>
      <scheme val="minor"/>
    </font>
    <font>
      <u/>
      <sz val="11"/>
      <color rgb="FFFF0000"/>
      <name val="宋体"/>
      <family val="2"/>
      <scheme val="minor"/>
    </font>
    <font>
      <b/>
      <sz val="12"/>
      <color rgb="FFFF0000"/>
      <name val="宋体"/>
      <family val="2"/>
      <scheme val="minor"/>
    </font>
    <font>
      <b/>
      <sz val="11"/>
      <color rgb="FFFF0000"/>
      <name val="宋体"/>
      <family val="2"/>
      <scheme val="minor"/>
    </font>
    <font>
      <b/>
      <vertAlign val="superscript"/>
      <sz val="12"/>
      <color theme="1"/>
      <name val="Arial Narrow"/>
      <family val="2"/>
    </font>
    <font>
      <sz val="10"/>
      <name val="Arial Narrow"/>
      <family val="2"/>
    </font>
    <font>
      <sz val="11"/>
      <name val="Arial Narrow"/>
      <family val="2"/>
    </font>
    <font>
      <sz val="9"/>
      <name val="宋体"/>
      <family val="3"/>
      <charset val="134"/>
      <scheme val="minor"/>
    </font>
    <font>
      <sz val="10"/>
      <color theme="1"/>
      <name val="宋体"/>
      <family val="3"/>
      <charset val="134"/>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77" fontId="6" fillId="0" borderId="0" applyFont="0" applyFill="0" applyBorder="0" applyAlignment="0" applyProtection="0"/>
    <xf numFmtId="0" fontId="23" fillId="0" borderId="0" applyNumberFormat="0" applyFill="0" applyBorder="0" applyAlignment="0" applyProtection="0"/>
    <xf numFmtId="0" fontId="29" fillId="0" borderId="0"/>
  </cellStyleXfs>
  <cellXfs count="219">
    <xf numFmtId="0" fontId="0" fillId="0" borderId="0" xfId="0"/>
    <xf numFmtId="0" fontId="0" fillId="0" borderId="0" xfId="0" applyBorder="1"/>
    <xf numFmtId="0" fontId="4" fillId="0" borderId="0" xfId="0" applyFont="1" applyAlignment="1">
      <alignment horizontal="center" vertical="center" wrapText="1"/>
    </xf>
    <xf numFmtId="176" fontId="4" fillId="0" borderId="0" xfId="0" applyNumberFormat="1" applyFont="1" applyAlignment="1">
      <alignment vertical="center" wrapText="1"/>
    </xf>
    <xf numFmtId="178"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79" fontId="4" fillId="0" borderId="14" xfId="1" applyNumberFormat="1" applyFont="1" applyBorder="1" applyAlignment="1">
      <alignment horizontal="center" vertical="center" wrapText="1"/>
    </xf>
    <xf numFmtId="179" fontId="4" fillId="0" borderId="14" xfId="1" applyNumberFormat="1" applyFont="1" applyBorder="1" applyAlignment="1">
      <alignment vertical="center" wrapText="1"/>
    </xf>
    <xf numFmtId="180"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179" fontId="4" fillId="0" borderId="15" xfId="1" applyNumberFormat="1" applyFont="1" applyBorder="1" applyAlignment="1">
      <alignment horizontal="center" vertical="center" wrapText="1"/>
    </xf>
    <xf numFmtId="180"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Fill="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76"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76"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79" fontId="4" fillId="0" borderId="14" xfId="0" applyNumberFormat="1" applyFont="1" applyBorder="1" applyAlignment="1">
      <alignment horizontal="center" vertical="center" wrapText="1"/>
    </xf>
    <xf numFmtId="179" fontId="4" fillId="0" borderId="0" xfId="0" applyNumberFormat="1" applyFont="1" applyAlignment="1">
      <alignment horizontal="center" vertical="center" wrapText="1"/>
    </xf>
    <xf numFmtId="0" fontId="39" fillId="0" borderId="0" xfId="0" applyFont="1" applyAlignment="1">
      <alignment horizontal="center" vertical="center" wrapText="1"/>
    </xf>
    <xf numFmtId="179" fontId="4" fillId="0" borderId="0" xfId="1" applyNumberFormat="1" applyFont="1" applyAlignment="1">
      <alignment vertical="center" wrapText="1"/>
    </xf>
    <xf numFmtId="179" fontId="4" fillId="0" borderId="14" xfId="0" applyNumberFormat="1" applyFont="1" applyBorder="1" applyAlignment="1">
      <alignment vertical="center" wrapText="1"/>
    </xf>
    <xf numFmtId="0" fontId="4" fillId="0" borderId="32" xfId="0" applyFont="1" applyBorder="1" applyAlignment="1">
      <alignment horizontal="center" vertical="center" wrapText="1"/>
    </xf>
    <xf numFmtId="3" fontId="4" fillId="0" borderId="14" xfId="0" applyNumberFormat="1" applyFont="1" applyBorder="1" applyAlignment="1">
      <alignment vertical="center" wrapText="1"/>
    </xf>
    <xf numFmtId="14" fontId="15" fillId="2" borderId="1" xfId="0" quotePrefix="1" applyNumberFormat="1" applyFont="1" applyFill="1" applyBorder="1" applyAlignment="1">
      <alignment horizontal="left" vertical="center"/>
    </xf>
    <xf numFmtId="14" fontId="0" fillId="2" borderId="1" xfId="0" quotePrefix="1" applyNumberFormat="1" applyFill="1" applyBorder="1" applyAlignment="1">
      <alignment horizontal="left" vertical="center"/>
    </xf>
    <xf numFmtId="179" fontId="4" fillId="0" borderId="19" xfId="0" applyNumberFormat="1" applyFont="1" applyBorder="1" applyAlignment="1">
      <alignment vertical="center" wrapText="1"/>
    </xf>
    <xf numFmtId="177" fontId="4" fillId="0" borderId="0" xfId="1" applyFont="1" applyAlignment="1">
      <alignment vertical="center" wrapText="1"/>
    </xf>
    <xf numFmtId="0" fontId="23" fillId="2" borderId="1" xfId="2" applyFill="1" applyBorder="1" applyAlignment="1">
      <alignment horizontal="left" vertical="center"/>
    </xf>
    <xf numFmtId="179" fontId="0" fillId="0" borderId="0" xfId="1" applyNumberFormat="1" applyFont="1"/>
    <xf numFmtId="179" fontId="4" fillId="0" borderId="30" xfId="0" applyNumberFormat="1" applyFont="1" applyBorder="1" applyAlignment="1">
      <alignment vertical="center" wrapText="1"/>
    </xf>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3" xfId="0" applyNumberFormat="1"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Normal 2" xfId="3"/>
    <cellStyle name="常规" xfId="0" builtinId="0"/>
    <cellStyle name="超链接" xfId="2" builtinId="8"/>
    <cellStyle name="千位分隔" xfId="1" builtinId="3"/>
  </cellStyles>
  <dxfs count="45">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79"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80"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79"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xdr:cNvGrpSpPr/>
          </xdr:nvGrpSpPr>
          <xdr:grpSpPr>
            <a:xfrm>
              <a:off x="123825" y="8559800"/>
              <a:ext cx="2838451"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CN" altLang="en-US" sz="800" b="0" i="0" u="none" strike="noStrike" baseline="0">
                    <a:solidFill>
                      <a:srgbClr val="000000"/>
                    </a:solidFill>
                    <a:latin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CN" altLang="en-US" sz="800" b="0" i="0" u="none" strike="noStrike" baseline="0">
                    <a:solidFill>
                      <a:srgbClr val="000000"/>
                    </a:solidFill>
                    <a:latin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CN" altLang="en-US" sz="800" b="0" i="0" u="none" strike="noStrike" baseline="0">
                  <a:solidFill>
                    <a:srgbClr val="000000"/>
                  </a:solidFill>
                  <a:latin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CN" altLang="en-US" sz="800" b="0" i="0" u="none" strike="noStrike" baseline="0">
                  <a:solidFill>
                    <a:srgbClr val="000000"/>
                  </a:solidFill>
                  <a:latin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frankli/AppData/Roaming/OpenText/OTEdit/EC_GCDOCS_NRCan/c13096905/V2_ESTMA_XLS_Reporting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1512;&#24182;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合并"/>
      <sheetName val="Sheet1"/>
      <sheetName val="TJ"/>
      <sheetName val="ZJ"/>
      <sheetName val="SZ"/>
      <sheetName val="SH"/>
      <sheetName val="本部"/>
      <sheetName val="深海"/>
      <sheetName val="非常规"/>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id="1" name="Table2" displayName="Table2" ref="A9:L85"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calculatedColumnFormula>ROUND([2]Sheet3!C3,-4)</calculatedColumnFormula>
    </tableColumn>
    <tableColumn id="5" name="Royalties" dataDxfId="21"/>
    <tableColumn id="7" name="Fees" dataDxfId="20"/>
    <tableColumn id="4" name="Production Entitlements" dataDxfId="19"/>
    <tableColumn id="6" name="Bonuses" dataDxfId="18"/>
    <tableColumn id="9" name="Dividends" dataDxfId="17"/>
    <tableColumn id="10" name="Infrastructure Improvement Payments" dataDxfId="16"/>
    <tableColumn id="11" name="Total Amount paid to Payee" dataDxfId="15">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80" totalsRowShown="0" headerRowDxfId="13" dataDxfId="11" headerRowBorderDxfId="12">
  <tableColumns count="11">
    <tableColumn id="1" name="Country" dataDxfId="10"/>
    <tableColumn id="2" name="Project Name1" dataDxfId="9"/>
    <tableColumn id="3" name="Taxes" dataDxfId="8">
      <calculatedColumnFormula>ROUND([2]Sheet3!D18,-4)</calculatedColumnFormula>
    </tableColumn>
    <tableColumn id="8" name="Royalties" dataDxfId="7">
      <calculatedColumnFormula>ROUND([2]Sheet3!E18,-4)</calculatedColumnFormula>
    </tableColumn>
    <tableColumn id="5" name="Fees" dataDxfId="6">
      <calculatedColumnFormula>ROUND([2]Sheet3!F18,-4)</calculatedColumnFormula>
    </tableColumn>
    <tableColumn id="7" name="Production Entitlements" dataDxfId="5">
      <calculatedColumnFormula>ROUND([2]Sheet3!G18,-4)</calculatedColumnFormula>
    </tableColumn>
    <tableColumn id="4" name="Bonuses" dataDxfId="4">
      <calculatedColumnFormula>ROUND([2]Sheet3!H18,-4)</calculatedColumnFormula>
    </tableColumn>
    <tableColumn id="6" name="Dividends" dataDxfId="3">
      <calculatedColumnFormula>ROUND([2]Sheet3!I18,-4)</calculatedColumnFormula>
    </tableColumn>
    <tableColumn id="9" name="Infrastructure Improvement Payments" dataDxfId="2">
      <calculatedColumnFormula>ROUND([2]Sheet3!J18,-4)</calculatedColumnFormula>
    </tableColumn>
    <tableColumn id="10" name="Total Amount paid by Project" dataDxfId="1">
      <calculatedColumnFormula>IF(SUM(Table25[[#This Row],[Taxes]:[Infrastructure Improvement Payments]])=0,"",SUM(Table25[[#This Row],[Taxes]:[Infrastructure Improvement Payments]]))</calculatedColumnFormula>
    </tableColumn>
    <tableColumn id="11" name="Notes23" dataDxfId="0">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noocltd.com/attach/0/09145dab71744aa6a1ccdfd4fcfa8e8e.xlsx"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topLeftCell="A22" zoomScaleNormal="100" workbookViewId="0">
      <selection activeCell="C24" sqref="C24"/>
    </sheetView>
  </sheetViews>
  <sheetFormatPr defaultRowHeight="14.4" x14ac:dyDescent="0.25"/>
  <cols>
    <col min="1" max="1" width="17.5546875" style="9" customWidth="1"/>
    <col min="2" max="2" width="12.77734375" customWidth="1"/>
    <col min="3" max="3" width="48.21875" style="11" customWidth="1"/>
    <col min="4" max="4" width="1.5546875" customWidth="1"/>
    <col min="5" max="5" width="93.44140625" style="16" customWidth="1"/>
  </cols>
  <sheetData>
    <row r="1" spans="1:12" ht="30" customHeight="1" x14ac:dyDescent="0.25">
      <c r="A1" s="57" t="s">
        <v>27</v>
      </c>
      <c r="B1" s="58"/>
      <c r="C1" s="58"/>
      <c r="D1" s="58"/>
      <c r="E1" s="59"/>
      <c r="L1" s="32">
        <v>1</v>
      </c>
    </row>
    <row r="2" spans="1:12" x14ac:dyDescent="0.25">
      <c r="A2" s="20"/>
    </row>
    <row r="3" spans="1:12" x14ac:dyDescent="0.25">
      <c r="A3" s="20" t="s">
        <v>32</v>
      </c>
    </row>
    <row r="4" spans="1:12" ht="45" customHeight="1" x14ac:dyDescent="0.25">
      <c r="A4" s="141" t="s">
        <v>451</v>
      </c>
      <c r="B4" s="141"/>
      <c r="C4" s="141"/>
      <c r="D4" s="141"/>
      <c r="E4" s="141"/>
    </row>
    <row r="5" spans="1:12" ht="15" customHeight="1" x14ac:dyDescent="0.25">
      <c r="A5" s="48"/>
      <c r="B5" s="48"/>
      <c r="C5" s="48"/>
      <c r="D5" s="48"/>
      <c r="E5" s="48"/>
    </row>
    <row r="6" spans="1:12" ht="15" customHeight="1" x14ac:dyDescent="0.25">
      <c r="A6" s="134" t="s">
        <v>28</v>
      </c>
      <c r="B6" s="134"/>
      <c r="C6" s="134"/>
      <c r="D6" s="134"/>
      <c r="E6" s="134"/>
      <c r="F6" s="1"/>
      <c r="G6" s="1"/>
      <c r="H6" s="1"/>
      <c r="I6" s="1"/>
      <c r="J6" s="1"/>
      <c r="K6" s="1"/>
    </row>
    <row r="7" spans="1:12" ht="15" customHeight="1" x14ac:dyDescent="0.25">
      <c r="A7" s="34"/>
      <c r="B7" s="34"/>
      <c r="C7" s="10"/>
      <c r="D7" s="1"/>
      <c r="E7" s="17"/>
      <c r="F7" s="1"/>
      <c r="G7" s="1"/>
      <c r="H7" s="1"/>
      <c r="I7" s="1"/>
      <c r="J7" s="1"/>
      <c r="K7" s="1"/>
    </row>
    <row r="8" spans="1:12" x14ac:dyDescent="0.25">
      <c r="A8" s="149" t="s">
        <v>475</v>
      </c>
      <c r="B8" s="149"/>
      <c r="C8" s="52" t="s">
        <v>485</v>
      </c>
      <c r="D8" s="1"/>
      <c r="E8" s="35" t="s">
        <v>452</v>
      </c>
      <c r="F8" s="1"/>
      <c r="G8" s="1"/>
      <c r="H8" s="1"/>
      <c r="I8" s="1"/>
      <c r="J8" s="1"/>
      <c r="K8" s="1"/>
    </row>
    <row r="9" spans="1:12" ht="72" x14ac:dyDescent="0.25">
      <c r="A9" s="145" t="s">
        <v>31</v>
      </c>
      <c r="B9" s="145"/>
      <c r="C9" s="52" t="s">
        <v>486</v>
      </c>
      <c r="D9" s="1"/>
      <c r="E9" s="35" t="s">
        <v>463</v>
      </c>
      <c r="F9" s="1"/>
      <c r="G9" s="1"/>
      <c r="H9" s="1"/>
      <c r="I9" s="1"/>
      <c r="J9" s="1"/>
      <c r="K9" s="1"/>
    </row>
    <row r="10" spans="1:12" ht="45" customHeight="1" x14ac:dyDescent="0.25">
      <c r="A10" s="137" t="s">
        <v>2</v>
      </c>
      <c r="B10" s="31" t="s">
        <v>24</v>
      </c>
      <c r="C10" s="126" t="s">
        <v>622</v>
      </c>
      <c r="D10" s="1"/>
      <c r="E10" s="35" t="s">
        <v>462</v>
      </c>
      <c r="F10" s="1"/>
      <c r="G10" s="1"/>
      <c r="H10" s="1"/>
      <c r="I10" s="1"/>
      <c r="J10" s="1"/>
      <c r="K10" s="1"/>
    </row>
    <row r="11" spans="1:12" ht="57.6" x14ac:dyDescent="0.25">
      <c r="A11" s="138"/>
      <c r="B11" s="31" t="s">
        <v>25</v>
      </c>
      <c r="C11" s="126" t="s">
        <v>623</v>
      </c>
      <c r="D11" s="1"/>
      <c r="E11" s="35" t="s">
        <v>453</v>
      </c>
      <c r="F11" s="1"/>
      <c r="G11" s="1"/>
      <c r="H11" s="1"/>
      <c r="I11" s="1"/>
      <c r="J11" s="1"/>
      <c r="K11" s="1"/>
    </row>
    <row r="12" spans="1:12" ht="45" customHeight="1" x14ac:dyDescent="0.25">
      <c r="A12" s="136" t="s">
        <v>457</v>
      </c>
      <c r="B12" s="136"/>
      <c r="C12" s="53"/>
      <c r="D12" s="1"/>
      <c r="E12" s="36" t="s">
        <v>473</v>
      </c>
      <c r="F12" s="1"/>
      <c r="G12" s="1"/>
      <c r="H12" s="1"/>
      <c r="I12" s="1"/>
      <c r="J12" s="1"/>
      <c r="K12" s="1"/>
    </row>
    <row r="13" spans="1:12" ht="15" customHeight="1" x14ac:dyDescent="0.25">
      <c r="A13" s="38"/>
      <c r="B13" s="38"/>
      <c r="C13" s="40"/>
      <c r="D13" s="1"/>
      <c r="E13" s="39"/>
      <c r="F13" s="1"/>
      <c r="G13" s="1"/>
      <c r="H13" s="1"/>
      <c r="I13" s="1"/>
      <c r="J13" s="1"/>
      <c r="K13" s="1"/>
    </row>
    <row r="14" spans="1:12" ht="15" customHeight="1" x14ac:dyDescent="0.25">
      <c r="A14" s="135" t="s">
        <v>30</v>
      </c>
      <c r="B14" s="135"/>
      <c r="C14" s="135"/>
      <c r="D14" s="135"/>
      <c r="E14" s="135"/>
      <c r="F14" s="1"/>
      <c r="G14" s="1"/>
      <c r="H14" s="1"/>
      <c r="I14" s="1"/>
      <c r="J14" s="1"/>
      <c r="K14" s="1"/>
    </row>
    <row r="15" spans="1:12" ht="15" customHeight="1" x14ac:dyDescent="0.25">
      <c r="A15" s="22"/>
      <c r="B15" s="1"/>
      <c r="C15" s="10"/>
      <c r="D15" s="1"/>
      <c r="E15" s="17"/>
      <c r="F15" s="1"/>
      <c r="G15" s="1"/>
      <c r="H15" s="1"/>
      <c r="I15" s="1"/>
      <c r="J15" s="1"/>
      <c r="K15" s="1"/>
    </row>
    <row r="16" spans="1:12" ht="84" customHeight="1" x14ac:dyDescent="0.25">
      <c r="A16" s="136" t="s">
        <v>34</v>
      </c>
      <c r="B16" s="136"/>
      <c r="C16" s="54" t="s">
        <v>488</v>
      </c>
      <c r="D16" s="49"/>
      <c r="E16" s="35" t="s">
        <v>480</v>
      </c>
      <c r="F16" s="1"/>
      <c r="G16" s="1"/>
      <c r="H16" s="1"/>
      <c r="I16" s="1"/>
      <c r="J16" s="1"/>
      <c r="K16" s="1"/>
    </row>
    <row r="17" spans="1:11" ht="60" customHeight="1" x14ac:dyDescent="0.25">
      <c r="A17" s="147" t="str">
        <f>IF($C$16="yes","Additional Subsidiary Reporting Entities Included","")</f>
        <v>Additional Subsidiary Reporting Entities Included</v>
      </c>
      <c r="B17" s="148"/>
      <c r="C17" s="53" t="s">
        <v>487</v>
      </c>
      <c r="D17" s="1"/>
      <c r="E17" s="35" t="s">
        <v>472</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25">
      <c r="A19" s="134" t="s">
        <v>29</v>
      </c>
      <c r="B19" s="134"/>
      <c r="C19" s="134"/>
      <c r="D19" s="134"/>
      <c r="E19" s="134"/>
      <c r="F19" s="10"/>
      <c r="G19" s="10"/>
      <c r="H19" s="10"/>
      <c r="I19" s="10"/>
      <c r="J19" s="10"/>
      <c r="K19" s="10"/>
    </row>
    <row r="20" spans="1:11" s="11" customFormat="1" ht="15" customHeight="1" x14ac:dyDescent="0.25">
      <c r="A20" s="34"/>
      <c r="B20" s="34"/>
      <c r="C20" s="10"/>
      <c r="D20" s="10"/>
      <c r="E20" s="19"/>
      <c r="F20" s="10"/>
      <c r="G20" s="10"/>
      <c r="H20" s="10"/>
      <c r="I20" s="10"/>
      <c r="J20" s="10"/>
      <c r="K20" s="10"/>
    </row>
    <row r="21" spans="1:11" s="11" customFormat="1" ht="43.2" x14ac:dyDescent="0.25">
      <c r="A21" s="142" t="s">
        <v>20</v>
      </c>
      <c r="B21" s="142"/>
      <c r="C21" s="37" t="s">
        <v>409</v>
      </c>
      <c r="D21" s="10"/>
      <c r="E21" s="35" t="s">
        <v>478</v>
      </c>
      <c r="F21" s="10"/>
      <c r="G21" s="10"/>
      <c r="H21" s="10"/>
      <c r="I21" s="10"/>
      <c r="J21" s="10"/>
      <c r="K21" s="10"/>
    </row>
    <row r="22" spans="1:11" x14ac:dyDescent="0.25">
      <c r="A22" s="149" t="s">
        <v>26</v>
      </c>
      <c r="B22" s="149"/>
      <c r="C22" s="127" t="s">
        <v>627</v>
      </c>
      <c r="D22" s="1"/>
      <c r="E22" s="35" t="s">
        <v>474</v>
      </c>
      <c r="F22" s="1"/>
      <c r="G22" s="1"/>
      <c r="H22" s="1"/>
      <c r="I22" s="1"/>
      <c r="J22" s="1"/>
      <c r="K22" s="1"/>
    </row>
    <row r="23" spans="1:11" ht="30" customHeight="1" x14ac:dyDescent="0.25">
      <c r="A23" s="14"/>
      <c r="B23" s="14"/>
      <c r="C23" s="26"/>
      <c r="D23" s="10"/>
      <c r="E23" s="27"/>
      <c r="F23" s="1"/>
      <c r="G23" s="1"/>
      <c r="H23" s="1"/>
      <c r="I23" s="1"/>
      <c r="J23" s="1"/>
      <c r="K23" s="1"/>
    </row>
    <row r="24" spans="1:11" ht="63" customHeight="1" x14ac:dyDescent="0.25">
      <c r="A24" s="145" t="s">
        <v>36</v>
      </c>
      <c r="B24" s="145"/>
      <c r="C24" s="130" t="s">
        <v>651</v>
      </c>
      <c r="D24" s="1"/>
      <c r="E24" s="35" t="s">
        <v>484</v>
      </c>
      <c r="F24" s="1"/>
      <c r="G24" s="1"/>
      <c r="H24" s="1"/>
      <c r="I24" s="1"/>
      <c r="J24" s="1"/>
      <c r="K24" s="1"/>
    </row>
    <row r="25" spans="1:11" ht="30" customHeight="1" x14ac:dyDescent="0.25">
      <c r="A25" s="145" t="str">
        <f>IF('Cover Page - do not edit'!L1=2,"Report Version","")</f>
        <v/>
      </c>
      <c r="B25" s="145"/>
      <c r="C25" s="52"/>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25">
      <c r="A26" s="8"/>
      <c r="B26" s="1"/>
      <c r="C26" s="10"/>
      <c r="D26" s="1"/>
      <c r="E26" s="13"/>
      <c r="F26" s="1"/>
      <c r="G26" s="1"/>
      <c r="H26" s="1"/>
      <c r="I26" s="1"/>
      <c r="J26" s="1"/>
      <c r="K26" s="1"/>
    </row>
    <row r="27" spans="1:11" ht="15" customHeight="1" x14ac:dyDescent="0.25">
      <c r="A27" s="135" t="s">
        <v>33</v>
      </c>
      <c r="B27" s="135"/>
      <c r="C27" s="135"/>
      <c r="D27" s="135"/>
      <c r="E27" s="135"/>
      <c r="F27" s="1"/>
      <c r="G27" s="1"/>
      <c r="H27" s="1"/>
      <c r="I27" s="1"/>
      <c r="J27" s="1"/>
      <c r="K27" s="1"/>
    </row>
    <row r="28" spans="1:11" ht="15" customHeight="1" x14ac:dyDescent="0.25">
      <c r="A28" s="22"/>
      <c r="B28" s="1"/>
      <c r="C28" s="10"/>
      <c r="D28" s="1"/>
      <c r="E28" s="17"/>
      <c r="F28" s="1"/>
      <c r="G28" s="1"/>
      <c r="H28" s="1"/>
      <c r="I28" s="1"/>
      <c r="J28" s="1"/>
      <c r="K28" s="1"/>
    </row>
    <row r="29" spans="1:11" ht="84.45" customHeight="1" x14ac:dyDescent="0.25">
      <c r="A29" s="136" t="s">
        <v>35</v>
      </c>
      <c r="B29" s="136"/>
      <c r="C29" s="52" t="s">
        <v>476</v>
      </c>
      <c r="D29" s="1"/>
      <c r="E29" s="35" t="s">
        <v>479</v>
      </c>
      <c r="F29" s="1"/>
      <c r="G29" s="1"/>
      <c r="H29" s="1"/>
      <c r="I29" s="1"/>
      <c r="J29" s="1"/>
      <c r="K29" s="1"/>
    </row>
    <row r="30" spans="1:11" ht="30" customHeight="1" x14ac:dyDescent="0.25">
      <c r="A30" s="144" t="str">
        <f>IF($C$29="Yes","Original Jurisdiction of the Report","")</f>
        <v/>
      </c>
      <c r="B30" s="144"/>
      <c r="C30" s="55"/>
      <c r="D30" s="1"/>
      <c r="E30" s="35" t="str">
        <f>IF($C$29="yes","Enter the jurisdiction under which the report was originally submitted.","")</f>
        <v/>
      </c>
      <c r="F30" s="1"/>
      <c r="G30" s="1"/>
      <c r="H30" s="1"/>
      <c r="I30" s="12"/>
      <c r="J30" s="1"/>
      <c r="K30" s="1"/>
    </row>
    <row r="31" spans="1:11" ht="15" customHeight="1" x14ac:dyDescent="0.25">
      <c r="A31" s="144" t="str">
        <f>IF($C$29="Yes","Due date in other jurisdiction","")</f>
        <v/>
      </c>
      <c r="B31" s="144"/>
      <c r="C31" s="56"/>
      <c r="D31" s="1"/>
      <c r="E31" s="35" t="str">
        <f>IF($C$29="yes","Enter the date when the report was due in the above jurisdiction in the format YYYY-MM-DD.","")</f>
        <v/>
      </c>
      <c r="F31" s="1"/>
      <c r="G31" s="1"/>
      <c r="H31" s="1"/>
      <c r="I31" s="1"/>
      <c r="J31" s="1"/>
      <c r="K31" s="1"/>
    </row>
    <row r="32" spans="1:11" x14ac:dyDescent="0.25">
      <c r="A32" s="8"/>
      <c r="B32" s="1"/>
      <c r="C32" s="10"/>
      <c r="D32" s="1"/>
      <c r="E32" s="13"/>
      <c r="F32" s="1"/>
      <c r="G32" s="1"/>
      <c r="H32" s="1"/>
      <c r="I32" s="1"/>
      <c r="J32" s="1"/>
      <c r="K32" s="1"/>
    </row>
    <row r="33" spans="1:5" ht="15" customHeight="1" x14ac:dyDescent="0.25">
      <c r="A33" s="135" t="s">
        <v>37</v>
      </c>
      <c r="B33" s="135"/>
      <c r="C33" s="135"/>
      <c r="D33" s="135"/>
      <c r="E33" s="135"/>
    </row>
    <row r="34" spans="1:5" ht="15" customHeight="1" x14ac:dyDescent="0.25">
      <c r="A34" s="47"/>
      <c r="B34" s="47"/>
      <c r="C34" s="47"/>
      <c r="D34" s="47"/>
      <c r="E34" s="47"/>
    </row>
    <row r="35" spans="1:5" x14ac:dyDescent="0.25">
      <c r="A35" s="20" t="s">
        <v>468</v>
      </c>
      <c r="E35" s="18"/>
    </row>
    <row r="36" spans="1:5" ht="150" customHeight="1" x14ac:dyDescent="0.25">
      <c r="A36" s="146" t="s">
        <v>477</v>
      </c>
      <c r="B36" s="146"/>
      <c r="C36" s="146"/>
      <c r="E36" s="33" t="s">
        <v>460</v>
      </c>
    </row>
    <row r="37" spans="1:5" ht="15" customHeight="1" x14ac:dyDescent="0.25">
      <c r="A37" s="15"/>
      <c r="B37" s="7"/>
      <c r="C37" s="7"/>
    </row>
    <row r="38" spans="1:5" ht="28.8" x14ac:dyDescent="0.25">
      <c r="A38" s="139" t="s">
        <v>38</v>
      </c>
      <c r="B38" s="140"/>
      <c r="C38" s="42" t="s">
        <v>489</v>
      </c>
      <c r="D38" s="1"/>
      <c r="E38" s="23" t="s">
        <v>481</v>
      </c>
    </row>
    <row r="39" spans="1:5" x14ac:dyDescent="0.25">
      <c r="A39" s="139" t="str">
        <f>IF($C$38="Through Independent Audit","Date of Audit Opinion","")</f>
        <v/>
      </c>
      <c r="B39" s="140"/>
      <c r="C39" s="51"/>
      <c r="D39" s="1"/>
      <c r="E39" s="23" t="str">
        <f>IF($C$38="Through Independent Audit","Enter the date of the audit opinion.","")</f>
        <v/>
      </c>
    </row>
    <row r="40" spans="1:5" ht="45" customHeight="1" x14ac:dyDescent="0.25">
      <c r="A40" s="139" t="str">
        <f>IF($C$38="Through Independent Audit","Audit Report Location","")</f>
        <v/>
      </c>
      <c r="B40" s="140"/>
      <c r="C40" s="41"/>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25">
      <c r="A42" s="144" t="s">
        <v>23</v>
      </c>
      <c r="B42" s="144"/>
      <c r="C42" s="41" t="s">
        <v>490</v>
      </c>
      <c r="E42" s="46" t="s">
        <v>461</v>
      </c>
    </row>
    <row r="43" spans="1:5" ht="15" customHeight="1" x14ac:dyDescent="0.25">
      <c r="A43" s="139" t="s">
        <v>8</v>
      </c>
      <c r="B43" s="140"/>
      <c r="C43" s="41" t="s">
        <v>491</v>
      </c>
      <c r="E43" s="46" t="s">
        <v>39</v>
      </c>
    </row>
    <row r="44" spans="1:5" x14ac:dyDescent="0.25">
      <c r="A44" s="139" t="s">
        <v>0</v>
      </c>
      <c r="B44" s="140"/>
      <c r="C44" s="127" t="s">
        <v>626</v>
      </c>
      <c r="E44" s="46" t="s">
        <v>469</v>
      </c>
    </row>
    <row r="46" spans="1:5" ht="15.6" x14ac:dyDescent="0.25">
      <c r="A46" s="43" t="s">
        <v>454</v>
      </c>
    </row>
    <row r="47" spans="1:5" x14ac:dyDescent="0.25">
      <c r="A47" s="44"/>
      <c r="E47" s="18"/>
    </row>
    <row r="48" spans="1:5" ht="30" customHeight="1" x14ac:dyDescent="0.25">
      <c r="A48" s="143" t="s">
        <v>455</v>
      </c>
      <c r="B48" s="143"/>
      <c r="C48" s="143"/>
      <c r="D48" s="143"/>
      <c r="E48" s="143"/>
    </row>
    <row r="49" spans="1:5" ht="15" customHeight="1" x14ac:dyDescent="0.25">
      <c r="A49" s="45"/>
      <c r="B49" s="45"/>
      <c r="C49" s="45"/>
      <c r="D49" s="45"/>
      <c r="E49" s="45"/>
    </row>
    <row r="50" spans="1:5" ht="15.6" x14ac:dyDescent="0.25">
      <c r="A50" s="133" t="s">
        <v>456</v>
      </c>
      <c r="B50" s="133"/>
      <c r="C50" s="133"/>
      <c r="D50" s="133"/>
      <c r="E50" s="133"/>
    </row>
    <row r="52" spans="1:5" ht="116.25" customHeight="1" x14ac:dyDescent="0.2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phoneticPr fontId="38" type="noConversion"/>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hyperlinks>
    <hyperlink ref="C24" r:id="rId1"/>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129540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419100</xdr:colOff>
                    <xdr:row>22</xdr:row>
                    <xdr:rowOff>76200</xdr:rowOff>
                  </from>
                  <to>
                    <xdr:col>2</xdr:col>
                    <xdr:colOff>853440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Payee'!$CW$1:$CW$200</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tabSelected="1" zoomScaleNormal="100" workbookViewId="0">
      <selection activeCell="B8" sqref="B8:G8"/>
    </sheetView>
  </sheetViews>
  <sheetFormatPr defaultRowHeight="14.4" x14ac:dyDescent="0.25"/>
  <cols>
    <col min="1" max="1" width="39.77734375" customWidth="1"/>
    <col min="2" max="2" width="10.44140625" style="30" customWidth="1"/>
    <col min="3" max="3" width="15.44140625" style="30" customWidth="1"/>
    <col min="4" max="4" width="10" style="30" customWidth="1"/>
    <col min="5" max="5" width="15.44140625" style="30" customWidth="1"/>
    <col min="6" max="6" width="13.77734375" style="30" customWidth="1"/>
    <col min="7" max="7" width="17.21875" style="30" customWidth="1"/>
    <col min="8" max="8" width="25.44140625" customWidth="1"/>
  </cols>
  <sheetData>
    <row r="1" spans="1:13" ht="41.25" customHeight="1" x14ac:dyDescent="0.25">
      <c r="A1" s="163" t="s">
        <v>9</v>
      </c>
      <c r="B1" s="164"/>
      <c r="C1" s="164"/>
      <c r="D1" s="164"/>
      <c r="E1" s="164"/>
      <c r="F1" s="164"/>
      <c r="G1" s="164"/>
      <c r="H1" s="150"/>
      <c r="L1" s="25">
        <v>1</v>
      </c>
    </row>
    <row r="2" spans="1:13" ht="24" customHeight="1" x14ac:dyDescent="0.25">
      <c r="A2" s="77" t="s">
        <v>3</v>
      </c>
      <c r="B2" s="152" t="str">
        <f>IF('Data Entry'!C8="","",'Data Entry'!C8)</f>
        <v>CNOOC Limited</v>
      </c>
      <c r="C2" s="152"/>
      <c r="D2" s="153"/>
      <c r="E2" s="153"/>
      <c r="F2" s="153"/>
      <c r="G2" s="153"/>
      <c r="H2" s="151"/>
    </row>
    <row r="3" spans="1:13" ht="15.6" x14ac:dyDescent="0.25">
      <c r="A3" s="77" t="s">
        <v>2</v>
      </c>
      <c r="B3" s="112" t="s">
        <v>445</v>
      </c>
      <c r="C3" s="79" t="str">
        <f>IF('Data Entry'!C10="","",'Data Entry'!C10)</f>
        <v>2018-01-01</v>
      </c>
      <c r="D3" s="112" t="s">
        <v>446</v>
      </c>
      <c r="E3" s="79" t="str">
        <f>IF('Data Entry'!C11="","",'Data Entry'!C11)</f>
        <v>2018-12-31</v>
      </c>
      <c r="F3" s="113" t="s">
        <v>22</v>
      </c>
      <c r="G3" s="79" t="str">
        <f>IF('Data Entry'!C22="","",'Data Entry'!C22)</f>
        <v>2019-05-24</v>
      </c>
      <c r="H3" s="151"/>
    </row>
    <row r="4" spans="1:13" ht="20.25" customHeight="1" x14ac:dyDescent="0.25">
      <c r="A4" s="171" t="s">
        <v>4</v>
      </c>
      <c r="B4" s="172" t="str">
        <f>IF('Data Entry'!C9="","",'Data Entry'!C9)</f>
        <v>E645951</v>
      </c>
      <c r="C4" s="172"/>
      <c r="D4" s="155"/>
      <c r="E4" s="155"/>
      <c r="F4" s="156" t="str">
        <f>IF(L1=1,"","Report Version")</f>
        <v/>
      </c>
      <c r="G4" s="156"/>
      <c r="H4" s="71"/>
    </row>
    <row r="5" spans="1:13" ht="20.25" customHeight="1" x14ac:dyDescent="0.25">
      <c r="A5" s="171"/>
      <c r="B5" s="172"/>
      <c r="C5" s="172"/>
      <c r="D5" s="155"/>
      <c r="E5" s="155"/>
      <c r="F5" s="152" t="str">
        <f>IF(L1=1,"",IF('Data Entry'!C25="","Enter Version Number of Report",'Data Entry'!C25))</f>
        <v/>
      </c>
      <c r="G5" s="152"/>
      <c r="H5" s="71"/>
    </row>
    <row r="6" spans="1:13" ht="36" customHeight="1" x14ac:dyDescent="0.25">
      <c r="A6" s="77" t="s">
        <v>447</v>
      </c>
      <c r="B6" s="152" t="str">
        <f>IF('Data Entry'!C12="","",'Data Entry'!C12)</f>
        <v/>
      </c>
      <c r="C6" s="153"/>
      <c r="D6" s="153"/>
      <c r="E6" s="153"/>
      <c r="F6" s="153"/>
      <c r="G6" s="153"/>
      <c r="H6" s="71"/>
    </row>
    <row r="7" spans="1:13" ht="8.25" customHeight="1" x14ac:dyDescent="0.25">
      <c r="A7" s="173"/>
      <c r="B7" s="174"/>
      <c r="C7" s="174"/>
      <c r="D7" s="174"/>
      <c r="E7" s="174"/>
      <c r="F7" s="174"/>
      <c r="G7" s="174"/>
      <c r="H7" s="71"/>
    </row>
    <row r="8" spans="1:13" ht="30.75" customHeight="1" x14ac:dyDescent="0.25">
      <c r="A8" s="77" t="str">
        <f>IF('Data Entry'!C16="yes","For Consolidated Reports - Subsidiary Reporting Entities Included in Report:","Not Consolidated")</f>
        <v>For Consolidated Reports - Subsidiary Reporting Entities Included in Report:</v>
      </c>
      <c r="B8" s="152" t="str">
        <f>IF('Data Entry'!C16="yes",IF('Data Entry'!C17="","",'Data Entry'!C17),"")</f>
        <v>CNOOC Petroleum North America ULC E900333, CNOOC Canada Energy Ltd. E231597</v>
      </c>
      <c r="C8" s="153"/>
      <c r="D8" s="153"/>
      <c r="E8" s="153"/>
      <c r="F8" s="153"/>
      <c r="G8" s="153"/>
      <c r="H8" s="71"/>
    </row>
    <row r="9" spans="1:13" ht="8.25" customHeight="1" x14ac:dyDescent="0.25">
      <c r="A9" s="173"/>
      <c r="B9" s="174"/>
      <c r="C9" s="174"/>
      <c r="D9" s="174"/>
      <c r="E9" s="174"/>
      <c r="F9" s="174"/>
      <c r="G9" s="174"/>
      <c r="H9" s="71"/>
    </row>
    <row r="10" spans="1:13" ht="48" customHeight="1" x14ac:dyDescent="0.25">
      <c r="A10" s="77" t="str">
        <f>IF('Data Entry'!C29="yes","For Substituted Reports - Jurisdiction in which the Transparency Report was Originally Filed:","Not Substituted")</f>
        <v>Not Substituted</v>
      </c>
      <c r="B10" s="152" t="str">
        <f>IF('Data Entry'!C29="yes",IF('Data Entry'!C30="","",'Data Entry'!C30),"")</f>
        <v/>
      </c>
      <c r="C10" s="152"/>
      <c r="D10" s="154" t="str">
        <f>IF('Data Entry'!C29="yes","Report Due Date in Other Jurisdiction","")</f>
        <v/>
      </c>
      <c r="E10" s="154"/>
      <c r="F10" s="154"/>
      <c r="G10" s="79" t="str">
        <f>IF('Data Entry'!C29="yes",IF('Data Entry'!C31="","",'Data Entry'!C31),"")</f>
        <v/>
      </c>
      <c r="H10" s="71"/>
    </row>
    <row r="11" spans="1:13" ht="7.5" customHeight="1" x14ac:dyDescent="0.25">
      <c r="A11" s="169"/>
      <c r="B11" s="170"/>
      <c r="C11" s="170"/>
      <c r="D11" s="170"/>
      <c r="E11" s="170"/>
      <c r="F11" s="170"/>
      <c r="G11" s="170"/>
      <c r="H11" s="71"/>
    </row>
    <row r="12" spans="1:13" s="9" customFormat="1" ht="19.5" customHeight="1" x14ac:dyDescent="0.25">
      <c r="A12" s="114" t="str">
        <f>IF('Data Entry'!C38="By Reporting Entity","Attestation by Reporting Entity","Attestation Through Independent Audit")</f>
        <v>Attestation by Reporting Entity</v>
      </c>
      <c r="B12" s="107"/>
      <c r="C12" s="107"/>
      <c r="D12" s="107"/>
      <c r="E12" s="107"/>
      <c r="F12" s="107"/>
      <c r="G12" s="107"/>
      <c r="H12" s="115"/>
    </row>
    <row r="13" spans="1:13" x14ac:dyDescent="0.25">
      <c r="A13" s="16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6"/>
      <c r="C13" s="166"/>
      <c r="D13" s="166"/>
      <c r="E13" s="166"/>
      <c r="F13" s="166"/>
      <c r="G13" s="166"/>
      <c r="H13" s="71"/>
    </row>
    <row r="14" spans="1:13" x14ac:dyDescent="0.25">
      <c r="A14" s="165"/>
      <c r="B14" s="166"/>
      <c r="C14" s="166"/>
      <c r="D14" s="166"/>
      <c r="E14" s="166"/>
      <c r="F14" s="166"/>
      <c r="G14" s="166"/>
      <c r="H14" s="71"/>
    </row>
    <row r="15" spans="1:13" x14ac:dyDescent="0.25">
      <c r="A15" s="165"/>
      <c r="B15" s="166"/>
      <c r="C15" s="166"/>
      <c r="D15" s="166"/>
      <c r="E15" s="166"/>
      <c r="F15" s="166"/>
      <c r="G15" s="166"/>
      <c r="H15" s="71"/>
    </row>
    <row r="16" spans="1:13" x14ac:dyDescent="0.25">
      <c r="A16" s="167"/>
      <c r="B16" s="168"/>
      <c r="C16" s="168"/>
      <c r="D16" s="168"/>
      <c r="E16" s="168"/>
      <c r="F16" s="168"/>
      <c r="G16" s="168"/>
      <c r="H16" s="71"/>
      <c r="M16" s="24"/>
    </row>
    <row r="17" spans="1:8" ht="23.25" customHeight="1" x14ac:dyDescent="0.25">
      <c r="A17" s="167"/>
      <c r="B17" s="168"/>
      <c r="C17" s="168"/>
      <c r="D17" s="168"/>
      <c r="E17" s="168"/>
      <c r="F17" s="168"/>
      <c r="G17" s="168"/>
      <c r="H17" s="71"/>
    </row>
    <row r="18" spans="1:8" x14ac:dyDescent="0.25">
      <c r="A18" s="110"/>
      <c r="B18" s="108"/>
      <c r="C18" s="108"/>
      <c r="D18" s="108"/>
      <c r="E18" s="108"/>
      <c r="F18" s="108"/>
      <c r="G18" s="108"/>
      <c r="H18" s="71"/>
    </row>
    <row r="19" spans="1:8" x14ac:dyDescent="0.25">
      <c r="A19" s="111"/>
      <c r="B19" s="109"/>
      <c r="C19" s="109"/>
      <c r="D19" s="109"/>
      <c r="E19" s="109"/>
      <c r="F19" s="109"/>
      <c r="G19" s="109"/>
      <c r="H19" s="71"/>
    </row>
    <row r="20" spans="1:8" ht="27.6" x14ac:dyDescent="0.25">
      <c r="A20" s="116" t="s">
        <v>448</v>
      </c>
      <c r="B20" s="159" t="str">
        <f>IF('Data Entry'!C42="","",'Data Entry'!C42)</f>
        <v>Weizhi Xie</v>
      </c>
      <c r="C20" s="159"/>
      <c r="D20" s="159"/>
      <c r="E20" s="159"/>
      <c r="F20" s="157" t="s">
        <v>450</v>
      </c>
      <c r="G20" s="161" t="str">
        <f>IF('Data Entry'!C44="","",'Data Entry'!C44)</f>
        <v>2019-05-24</v>
      </c>
      <c r="H20" s="71"/>
    </row>
    <row r="21" spans="1:8" ht="15" thickBot="1" x14ac:dyDescent="0.3">
      <c r="A21" s="117" t="s">
        <v>449</v>
      </c>
      <c r="B21" s="160" t="str">
        <f>IF('Data Entry'!C43="","",'Data Entry'!C43)</f>
        <v>Chief Financial Officer</v>
      </c>
      <c r="C21" s="160"/>
      <c r="D21" s="160"/>
      <c r="E21" s="160"/>
      <c r="F21" s="158"/>
      <c r="G21" s="162"/>
      <c r="H21" s="118"/>
    </row>
    <row r="24" spans="1:8" x14ac:dyDescent="0.25">
      <c r="A24" s="1"/>
      <c r="B24" s="28"/>
      <c r="C24" s="28"/>
      <c r="D24" s="28"/>
      <c r="E24" s="28"/>
      <c r="F24" s="28"/>
      <c r="G24" s="28"/>
    </row>
    <row r="25" spans="1:8" x14ac:dyDescent="0.25">
      <c r="A25" s="1"/>
      <c r="B25" s="28"/>
      <c r="C25" s="28"/>
      <c r="D25" s="28"/>
      <c r="E25" s="28"/>
      <c r="F25" s="28"/>
      <c r="G25" s="28"/>
    </row>
    <row r="26" spans="1:8" x14ac:dyDescent="0.25">
      <c r="A26" s="1"/>
      <c r="B26" s="28"/>
      <c r="C26" s="28"/>
      <c r="D26" s="28"/>
      <c r="E26" s="28"/>
      <c r="F26" s="28"/>
    </row>
  </sheetData>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phoneticPr fontId="38" type="noConversion"/>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W312"/>
  <sheetViews>
    <sheetView showGridLines="0" topLeftCell="A13" zoomScaleNormal="100" workbookViewId="0">
      <selection activeCell="B15" sqref="B15"/>
    </sheetView>
  </sheetViews>
  <sheetFormatPr defaultRowHeight="15" x14ac:dyDescent="0.3"/>
  <cols>
    <col min="1" max="1" width="28.21875" style="5" customWidth="1"/>
    <col min="2" max="2" width="20.77734375" style="5" customWidth="1"/>
    <col min="3" max="3" width="22.5546875" style="2" customWidth="1"/>
    <col min="4" max="4" width="19.77734375" style="3" customWidth="1"/>
    <col min="5" max="5" width="19.77734375" style="4" customWidth="1"/>
    <col min="6" max="6" width="19.77734375" style="6" customWidth="1"/>
    <col min="7" max="7" width="23.21875" customWidth="1"/>
    <col min="8" max="9" width="19.77734375" customWidth="1"/>
    <col min="10" max="11" width="19.77734375" style="1" customWidth="1"/>
    <col min="12" max="12" width="25.44140625" customWidth="1"/>
    <col min="15" max="15" width="13.109375" bestFit="1" customWidth="1"/>
    <col min="25" max="25" width="19.33203125" customWidth="1"/>
    <col min="29" max="29" width="9.21875" style="32"/>
    <col min="101" max="101" width="9.21875" style="32"/>
  </cols>
  <sheetData>
    <row r="1" spans="1:101" ht="15" customHeight="1" x14ac:dyDescent="0.25">
      <c r="A1" s="184" t="s">
        <v>9</v>
      </c>
      <c r="B1" s="185"/>
      <c r="C1" s="185"/>
      <c r="D1" s="185"/>
      <c r="E1" s="185"/>
      <c r="F1" s="185"/>
      <c r="G1" s="185"/>
      <c r="H1" s="185"/>
      <c r="I1" s="185"/>
      <c r="J1" s="185"/>
      <c r="K1" s="185"/>
      <c r="L1" s="186"/>
      <c r="AC1" s="32" t="s">
        <v>76</v>
      </c>
      <c r="CW1" s="32" t="s">
        <v>405</v>
      </c>
    </row>
    <row r="2" spans="1:101" ht="15" customHeight="1" x14ac:dyDescent="0.25">
      <c r="A2" s="187"/>
      <c r="B2" s="188"/>
      <c r="C2" s="188"/>
      <c r="D2" s="188"/>
      <c r="E2" s="188"/>
      <c r="F2" s="188"/>
      <c r="G2" s="188"/>
      <c r="H2" s="188"/>
      <c r="I2" s="188"/>
      <c r="J2" s="188"/>
      <c r="K2" s="188"/>
      <c r="L2" s="189"/>
      <c r="AC2" s="32" t="s">
        <v>287</v>
      </c>
      <c r="CW2" s="32" t="s">
        <v>317</v>
      </c>
    </row>
    <row r="3" spans="1:101" ht="15" customHeight="1" x14ac:dyDescent="0.25">
      <c r="A3" s="190"/>
      <c r="B3" s="191"/>
      <c r="C3" s="191"/>
      <c r="D3" s="191"/>
      <c r="E3" s="191"/>
      <c r="F3" s="191"/>
      <c r="G3" s="191"/>
      <c r="H3" s="191"/>
      <c r="I3" s="191"/>
      <c r="J3" s="191"/>
      <c r="K3" s="191"/>
      <c r="L3" s="192"/>
      <c r="AC3" s="32" t="s">
        <v>288</v>
      </c>
      <c r="CW3" s="32" t="s">
        <v>381</v>
      </c>
    </row>
    <row r="4" spans="1:101" ht="16.5" customHeight="1" x14ac:dyDescent="0.25">
      <c r="A4" s="88" t="s">
        <v>2</v>
      </c>
      <c r="B4" s="89" t="s">
        <v>6</v>
      </c>
      <c r="C4" s="78" t="str">
        <f>'Cover Page - do not edit'!C3</f>
        <v>2018-01-01</v>
      </c>
      <c r="D4" s="91" t="s">
        <v>7</v>
      </c>
      <c r="E4" s="79" t="str">
        <f>'Cover Page - do not edit'!E3</f>
        <v>2018-12-31</v>
      </c>
      <c r="F4" s="28"/>
      <c r="G4" s="82"/>
      <c r="H4" s="81"/>
      <c r="I4" s="76"/>
      <c r="J4" s="28"/>
      <c r="K4" s="28"/>
      <c r="L4" s="29"/>
      <c r="AC4" s="32" t="s">
        <v>289</v>
      </c>
      <c r="CW4" s="32" t="s">
        <v>357</v>
      </c>
    </row>
    <row r="5" spans="1:101" ht="16.5" customHeight="1" x14ac:dyDescent="0.25">
      <c r="A5" s="88" t="s">
        <v>3</v>
      </c>
      <c r="B5" s="199" t="str">
        <f>'Cover Page - do not edit'!B2:G2</f>
        <v>CNOOC Limited</v>
      </c>
      <c r="C5" s="200"/>
      <c r="D5" s="201"/>
      <c r="E5" s="201"/>
      <c r="F5" s="202"/>
      <c r="G5" s="90" t="s">
        <v>20</v>
      </c>
      <c r="H5" s="203" t="str">
        <f>IF('Data Entry'!C21="","",'Data Entry'!C21)</f>
        <v>CNY</v>
      </c>
      <c r="I5" s="204"/>
      <c r="J5" s="28"/>
      <c r="K5" s="28"/>
      <c r="L5" s="29"/>
      <c r="AC5" s="32" t="s">
        <v>290</v>
      </c>
      <c r="CW5" s="32" t="s">
        <v>330</v>
      </c>
    </row>
    <row r="6" spans="1:101" ht="32.25" customHeight="1" x14ac:dyDescent="0.25">
      <c r="A6" s="88" t="s">
        <v>4</v>
      </c>
      <c r="B6" s="193" t="str">
        <f>'Cover Page - do not edit'!B4</f>
        <v>E645951</v>
      </c>
      <c r="C6" s="194"/>
      <c r="D6" s="194"/>
      <c r="E6" s="194"/>
      <c r="F6" s="195"/>
      <c r="G6" s="80"/>
      <c r="H6" s="205"/>
      <c r="I6" s="205"/>
      <c r="J6" s="50"/>
      <c r="K6" s="50"/>
      <c r="L6" s="29"/>
      <c r="AC6" s="32" t="s">
        <v>291</v>
      </c>
      <c r="CW6" s="32" t="s">
        <v>413</v>
      </c>
    </row>
    <row r="7" spans="1:101" ht="32.25" customHeight="1" x14ac:dyDescent="0.25">
      <c r="A7" s="93" t="s">
        <v>5</v>
      </c>
      <c r="B7" s="196" t="str">
        <f>'Cover Page - do not edit'!B8:G8</f>
        <v>CNOOC Petroleum North America ULC E900333, CNOOC Canada Energy Ltd. E231597</v>
      </c>
      <c r="C7" s="197"/>
      <c r="D7" s="197"/>
      <c r="E7" s="197"/>
      <c r="F7" s="198"/>
      <c r="G7" s="73"/>
      <c r="H7" s="206"/>
      <c r="I7" s="206"/>
      <c r="J7" s="74"/>
      <c r="K7" s="75"/>
      <c r="L7" s="94"/>
      <c r="AC7" s="32" t="s">
        <v>292</v>
      </c>
      <c r="CW7" s="32" t="s">
        <v>367</v>
      </c>
    </row>
    <row r="8" spans="1:101" ht="24" customHeight="1" x14ac:dyDescent="0.25">
      <c r="A8" s="181" t="s">
        <v>10</v>
      </c>
      <c r="B8" s="182"/>
      <c r="C8" s="182"/>
      <c r="D8" s="182"/>
      <c r="E8" s="182"/>
      <c r="F8" s="182"/>
      <c r="G8" s="182"/>
      <c r="H8" s="182"/>
      <c r="I8" s="182"/>
      <c r="J8" s="182"/>
      <c r="K8" s="182"/>
      <c r="L8" s="183"/>
      <c r="AC8" s="32" t="s">
        <v>293</v>
      </c>
      <c r="CW8" s="32" t="s">
        <v>309</v>
      </c>
    </row>
    <row r="9" spans="1:101" ht="43.8" x14ac:dyDescent="0.25">
      <c r="A9" s="95" t="s">
        <v>11</v>
      </c>
      <c r="B9" s="83" t="s">
        <v>40</v>
      </c>
      <c r="C9" s="83" t="s">
        <v>41</v>
      </c>
      <c r="D9" s="84" t="s">
        <v>1</v>
      </c>
      <c r="E9" s="85" t="s">
        <v>12</v>
      </c>
      <c r="F9" s="86" t="s">
        <v>13</v>
      </c>
      <c r="G9" s="84" t="s">
        <v>14</v>
      </c>
      <c r="H9" s="86" t="s">
        <v>15</v>
      </c>
      <c r="I9" s="84" t="s">
        <v>16</v>
      </c>
      <c r="J9" s="83" t="s">
        <v>17</v>
      </c>
      <c r="K9" s="87" t="s">
        <v>18</v>
      </c>
      <c r="L9" s="96" t="s">
        <v>459</v>
      </c>
      <c r="AC9" s="32" t="s">
        <v>294</v>
      </c>
      <c r="CW9" s="32" t="s">
        <v>368</v>
      </c>
    </row>
    <row r="10" spans="1:101" ht="41.4" x14ac:dyDescent="0.25">
      <c r="A10" s="67" t="s">
        <v>81</v>
      </c>
      <c r="B10" s="60" t="s">
        <v>660</v>
      </c>
      <c r="C10" s="64" t="s">
        <v>492</v>
      </c>
      <c r="D10" s="65">
        <v>17663860000</v>
      </c>
      <c r="E10" s="65">
        <v>688120000</v>
      </c>
      <c r="F10" s="65">
        <v>0</v>
      </c>
      <c r="G10" s="65">
        <v>0</v>
      </c>
      <c r="H10" s="65">
        <v>0</v>
      </c>
      <c r="I10" s="65">
        <v>0</v>
      </c>
      <c r="J10" s="65">
        <v>0</v>
      </c>
      <c r="K10" s="66">
        <f>IF(SUM(Table2[[#This Row],[Taxes]:[Infrastructure Improvement Payments]])=0,"",SUM(Table2[[#This Row],[Taxes]:[Infrastructure Improvement Payments]]))</f>
        <v>18351980000</v>
      </c>
      <c r="L10" s="68" t="s">
        <v>624</v>
      </c>
      <c r="AC10" s="32" t="s">
        <v>295</v>
      </c>
      <c r="CW10" s="32" t="s">
        <v>408</v>
      </c>
    </row>
    <row r="11" spans="1:101" ht="14.4" x14ac:dyDescent="0.25">
      <c r="A11" s="67" t="s">
        <v>81</v>
      </c>
      <c r="B11" s="60" t="s">
        <v>660</v>
      </c>
      <c r="C11" s="60" t="s">
        <v>493</v>
      </c>
      <c r="D11" s="61">
        <v>2036250000</v>
      </c>
      <c r="E11" s="61">
        <v>0</v>
      </c>
      <c r="F11" s="61">
        <v>0</v>
      </c>
      <c r="G11" s="61">
        <v>1202030000</v>
      </c>
      <c r="H11" s="61">
        <v>0</v>
      </c>
      <c r="I11" s="61">
        <v>0</v>
      </c>
      <c r="J11" s="61">
        <v>0</v>
      </c>
      <c r="K11" s="63">
        <f>IF(SUM(Table2[[#This Row],[Taxes]:[Infrastructure Improvement Payments]])=0,"",SUM(Table2[[#This Row],[Taxes]:[Infrastructure Improvement Payments]]))</f>
        <v>3238280000</v>
      </c>
      <c r="L11" s="70"/>
      <c r="AC11" s="32" t="s">
        <v>296</v>
      </c>
      <c r="CW11" s="32" t="s">
        <v>407</v>
      </c>
    </row>
    <row r="12" spans="1:101" ht="14.4" x14ac:dyDescent="0.25">
      <c r="A12" s="67" t="s">
        <v>81</v>
      </c>
      <c r="B12" s="60" t="s">
        <v>660</v>
      </c>
      <c r="C12" s="60" t="s">
        <v>494</v>
      </c>
      <c r="D12" s="61">
        <v>0</v>
      </c>
      <c r="E12" s="61">
        <v>0</v>
      </c>
      <c r="F12" s="61">
        <v>62420000</v>
      </c>
      <c r="G12" s="61">
        <v>0</v>
      </c>
      <c r="H12" s="61">
        <v>0</v>
      </c>
      <c r="I12" s="61">
        <v>0</v>
      </c>
      <c r="J12" s="61">
        <v>0</v>
      </c>
      <c r="K12" s="63">
        <f>IF(SUM(Table2[[#This Row],[Taxes]:[Infrastructure Improvement Payments]])=0,"",SUM(Table2[[#This Row],[Taxes]:[Infrastructure Improvement Payments]]))</f>
        <v>62420000</v>
      </c>
      <c r="L12" s="70" t="s">
        <v>625</v>
      </c>
      <c r="AC12" s="32" t="s">
        <v>298</v>
      </c>
      <c r="CW12" s="32" t="s">
        <v>410</v>
      </c>
    </row>
    <row r="13" spans="1:101" ht="14.4" x14ac:dyDescent="0.25">
      <c r="A13" s="67" t="s">
        <v>81</v>
      </c>
      <c r="B13" s="60" t="s">
        <v>660</v>
      </c>
      <c r="C13" s="60" t="s">
        <v>495</v>
      </c>
      <c r="D13" s="61">
        <v>26980000</v>
      </c>
      <c r="E13" s="61">
        <v>0</v>
      </c>
      <c r="F13" s="61">
        <v>0</v>
      </c>
      <c r="G13" s="61">
        <v>0</v>
      </c>
      <c r="H13" s="61">
        <v>0</v>
      </c>
      <c r="I13" s="61">
        <v>0</v>
      </c>
      <c r="J13" s="61">
        <v>0</v>
      </c>
      <c r="K13" s="63">
        <f>IF(SUM(Table2[[#This Row],[Taxes]:[Infrastructure Improvement Payments]])=0,"",SUM(Table2[[#This Row],[Taxes]:[Infrastructure Improvement Payments]]))</f>
        <v>26980000</v>
      </c>
      <c r="L13" s="70"/>
      <c r="AC13" s="32" t="s">
        <v>299</v>
      </c>
      <c r="CW13" s="32" t="s">
        <v>411</v>
      </c>
    </row>
    <row r="14" spans="1:101" ht="41.4" x14ac:dyDescent="0.25">
      <c r="A14" s="67" t="s">
        <v>81</v>
      </c>
      <c r="B14" s="60" t="s">
        <v>660</v>
      </c>
      <c r="C14" s="60" t="s">
        <v>496</v>
      </c>
      <c r="D14" s="61">
        <v>0</v>
      </c>
      <c r="E14" s="61">
        <v>0</v>
      </c>
      <c r="F14" s="61">
        <v>1240000</v>
      </c>
      <c r="G14" s="61">
        <v>0</v>
      </c>
      <c r="H14" s="61">
        <v>0</v>
      </c>
      <c r="I14" s="61">
        <v>0</v>
      </c>
      <c r="J14" s="61">
        <v>0</v>
      </c>
      <c r="K14" s="63">
        <f>IF(SUM(Table2[[#This Row],[Taxes]:[Infrastructure Improvement Payments]])=0,"",SUM(Table2[[#This Row],[Taxes]:[Infrastructure Improvement Payments]]))</f>
        <v>1240000</v>
      </c>
      <c r="L14" s="70"/>
      <c r="AC14" s="32" t="s">
        <v>84</v>
      </c>
      <c r="CW14" s="32" t="s">
        <v>414</v>
      </c>
    </row>
    <row r="15" spans="1:101" ht="27.6" x14ac:dyDescent="0.25">
      <c r="A15" s="67" t="s">
        <v>81</v>
      </c>
      <c r="B15" s="60" t="s">
        <v>660</v>
      </c>
      <c r="C15" s="60" t="s">
        <v>497</v>
      </c>
      <c r="D15" s="61">
        <v>0</v>
      </c>
      <c r="E15" s="61">
        <v>0</v>
      </c>
      <c r="F15" s="61">
        <v>10060000</v>
      </c>
      <c r="G15" s="61">
        <v>0</v>
      </c>
      <c r="H15" s="61">
        <v>0</v>
      </c>
      <c r="I15" s="61">
        <v>0</v>
      </c>
      <c r="J15" s="61">
        <v>0</v>
      </c>
      <c r="K15" s="63">
        <f>IF(SUM(Table2[[#This Row],[Taxes]:[Infrastructure Improvement Payments]])=0,"",SUM(Table2[[#This Row],[Taxes]:[Infrastructure Improvement Payments]]))</f>
        <v>10060000</v>
      </c>
      <c r="L15" s="70"/>
      <c r="AC15" s="32" t="s">
        <v>47</v>
      </c>
      <c r="CW15" s="32" t="s">
        <v>417</v>
      </c>
    </row>
    <row r="16" spans="1:101" ht="14.4" x14ac:dyDescent="0.25">
      <c r="A16" s="69" t="s">
        <v>55</v>
      </c>
      <c r="B16" s="60" t="s">
        <v>629</v>
      </c>
      <c r="C16" s="60" t="s">
        <v>503</v>
      </c>
      <c r="D16" s="61">
        <v>209480000</v>
      </c>
      <c r="E16" s="62">
        <v>0</v>
      </c>
      <c r="F16" s="62">
        <v>0</v>
      </c>
      <c r="G16" s="62">
        <v>0</v>
      </c>
      <c r="H16" s="62">
        <v>0</v>
      </c>
      <c r="I16" s="62">
        <v>0</v>
      </c>
      <c r="J16" s="62">
        <v>0</v>
      </c>
      <c r="K16" s="63">
        <f>IF(SUM(Table2[[#This Row],[Taxes]:[Infrastructure Improvement Payments]])=0,"",SUM(Table2[[#This Row],[Taxes]:[Infrastructure Improvement Payments]]))</f>
        <v>209480000</v>
      </c>
      <c r="L16" s="70"/>
      <c r="N16" s="131"/>
      <c r="Q16" s="131"/>
      <c r="R16" s="131"/>
      <c r="S16" s="131"/>
      <c r="T16" s="131"/>
      <c r="U16" s="131"/>
      <c r="V16" s="131"/>
      <c r="W16" s="131"/>
      <c r="X16" s="131"/>
      <c r="Y16" s="131"/>
      <c r="Z16" s="131"/>
      <c r="AC16" s="32" t="s">
        <v>46</v>
      </c>
      <c r="CW16" s="32" t="s">
        <v>416</v>
      </c>
    </row>
    <row r="17" spans="1:101" ht="27.6" x14ac:dyDescent="0.25">
      <c r="A17" s="69" t="s">
        <v>55</v>
      </c>
      <c r="B17" s="60" t="s">
        <v>629</v>
      </c>
      <c r="C17" s="60" t="s">
        <v>504</v>
      </c>
      <c r="D17" s="61">
        <v>0</v>
      </c>
      <c r="E17" s="62">
        <v>107220000</v>
      </c>
      <c r="F17" s="62">
        <v>0</v>
      </c>
      <c r="G17" s="62">
        <v>0</v>
      </c>
      <c r="H17" s="62">
        <v>0</v>
      </c>
      <c r="I17" s="62">
        <v>0</v>
      </c>
      <c r="J17" s="62">
        <v>0</v>
      </c>
      <c r="K17" s="63">
        <f>IF(SUM(Table2[[#This Row],[Taxes]:[Infrastructure Improvement Payments]])=0,"",SUM(Table2[[#This Row],[Taxes]:[Infrastructure Improvement Payments]]))</f>
        <v>107220000</v>
      </c>
      <c r="L17" s="70"/>
      <c r="N17" s="131"/>
      <c r="Q17" s="131"/>
      <c r="R17" s="131"/>
      <c r="S17" s="131"/>
      <c r="T17" s="131"/>
      <c r="U17" s="131"/>
      <c r="V17" s="131"/>
      <c r="W17" s="131"/>
      <c r="X17" s="131"/>
      <c r="Y17" s="131"/>
      <c r="AC17" s="32" t="s">
        <v>45</v>
      </c>
      <c r="CW17" s="32" t="s">
        <v>402</v>
      </c>
    </row>
    <row r="18" spans="1:101" ht="55.2" x14ac:dyDescent="0.25">
      <c r="A18" s="69" t="s">
        <v>89</v>
      </c>
      <c r="B18" s="60" t="s">
        <v>630</v>
      </c>
      <c r="C18" s="60" t="s">
        <v>505</v>
      </c>
      <c r="D18" s="61">
        <v>240000</v>
      </c>
      <c r="E18" s="62">
        <v>0</v>
      </c>
      <c r="F18" s="62">
        <v>0</v>
      </c>
      <c r="G18" s="62">
        <v>0</v>
      </c>
      <c r="H18" s="62">
        <v>0</v>
      </c>
      <c r="I18" s="62">
        <v>0</v>
      </c>
      <c r="J18" s="62">
        <v>0</v>
      </c>
      <c r="K18" s="63">
        <f>IF(SUM(Table2[[#This Row],[Taxes]:[Infrastructure Improvement Payments]])=0,"",SUM(Table2[[#This Row],[Taxes]:[Infrastructure Improvement Payments]]))</f>
        <v>240000</v>
      </c>
      <c r="L18" s="70"/>
      <c r="N18" s="131"/>
      <c r="Q18" s="131"/>
      <c r="R18" s="131"/>
      <c r="S18" s="131"/>
      <c r="T18" s="131"/>
      <c r="U18" s="131"/>
      <c r="V18" s="131"/>
      <c r="W18" s="131"/>
      <c r="X18" s="131"/>
      <c r="Y18" s="131"/>
      <c r="AC18" s="32" t="s">
        <v>44</v>
      </c>
      <c r="CW18" s="32" t="s">
        <v>418</v>
      </c>
    </row>
    <row r="19" spans="1:101" ht="41.4" x14ac:dyDescent="0.25">
      <c r="A19" s="69" t="s">
        <v>89</v>
      </c>
      <c r="B19" s="60" t="s">
        <v>630</v>
      </c>
      <c r="C19" s="60" t="s">
        <v>506</v>
      </c>
      <c r="D19" s="61">
        <v>0</v>
      </c>
      <c r="E19" s="62">
        <v>10000</v>
      </c>
      <c r="F19" s="62">
        <v>0</v>
      </c>
      <c r="G19" s="62">
        <v>0</v>
      </c>
      <c r="H19" s="62">
        <v>0</v>
      </c>
      <c r="I19" s="62">
        <v>0</v>
      </c>
      <c r="J19" s="62">
        <v>0</v>
      </c>
      <c r="K19" s="63">
        <f>IF(SUM(Table2[[#This Row],[Taxes]:[Infrastructure Improvement Payments]])=0,"",SUM(Table2[[#This Row],[Taxes]:[Infrastructure Improvement Payments]]))</f>
        <v>10000</v>
      </c>
      <c r="L19" s="70"/>
      <c r="N19" s="131"/>
      <c r="Q19" s="131"/>
      <c r="R19" s="131"/>
      <c r="S19" s="131"/>
      <c r="T19" s="131"/>
      <c r="U19" s="131"/>
      <c r="V19" s="131"/>
      <c r="W19" s="131"/>
      <c r="X19" s="131"/>
      <c r="Y19" s="131"/>
      <c r="AC19" s="32" t="s">
        <v>43</v>
      </c>
      <c r="CW19" s="32" t="s">
        <v>420</v>
      </c>
    </row>
    <row r="20" spans="1:101" ht="27.6" x14ac:dyDescent="0.25">
      <c r="A20" s="69" t="s">
        <v>89</v>
      </c>
      <c r="B20" s="60" t="s">
        <v>630</v>
      </c>
      <c r="C20" s="60" t="s">
        <v>507</v>
      </c>
      <c r="D20" s="61">
        <v>0</v>
      </c>
      <c r="E20" s="62">
        <v>0</v>
      </c>
      <c r="F20" s="62">
        <v>400000</v>
      </c>
      <c r="G20" s="62">
        <v>0</v>
      </c>
      <c r="H20" s="62">
        <v>0</v>
      </c>
      <c r="I20" s="62">
        <v>0</v>
      </c>
      <c r="J20" s="62">
        <v>0</v>
      </c>
      <c r="K20" s="63">
        <f>IF(SUM(Table2[[#This Row],[Taxes]:[Infrastructure Improvement Payments]])=0,"",SUM(Table2[[#This Row],[Taxes]:[Infrastructure Improvement Payments]]))</f>
        <v>400000</v>
      </c>
      <c r="L20" s="70"/>
      <c r="N20" s="131"/>
      <c r="Q20" s="131"/>
      <c r="R20" s="131"/>
      <c r="S20" s="131"/>
      <c r="T20" s="131"/>
      <c r="U20" s="131"/>
      <c r="V20" s="131"/>
      <c r="W20" s="131"/>
      <c r="X20" s="131"/>
      <c r="Y20" s="131"/>
    </row>
    <row r="21" spans="1:101" ht="27.6" x14ac:dyDescent="0.25">
      <c r="A21" s="69" t="s">
        <v>89</v>
      </c>
      <c r="B21" s="60" t="s">
        <v>630</v>
      </c>
      <c r="C21" s="60" t="s">
        <v>508</v>
      </c>
      <c r="D21" s="61">
        <v>0</v>
      </c>
      <c r="E21" s="62">
        <v>0</v>
      </c>
      <c r="F21" s="62">
        <v>1650000</v>
      </c>
      <c r="G21" s="62">
        <v>0</v>
      </c>
      <c r="H21" s="62">
        <v>0</v>
      </c>
      <c r="I21" s="62">
        <v>0</v>
      </c>
      <c r="J21" s="62">
        <v>0</v>
      </c>
      <c r="K21" s="63">
        <f>IF(SUM(Table2[[#This Row],[Taxes]:[Infrastructure Improvement Payments]])=0,"",SUM(Table2[[#This Row],[Taxes]:[Infrastructure Improvement Payments]]))</f>
        <v>1650000</v>
      </c>
      <c r="L21" s="70"/>
      <c r="N21" s="131"/>
      <c r="Q21" s="131"/>
      <c r="R21" s="131"/>
      <c r="S21" s="131"/>
      <c r="T21" s="131"/>
      <c r="U21" s="131"/>
      <c r="V21" s="131"/>
      <c r="W21" s="131"/>
      <c r="X21" s="131"/>
      <c r="Y21" s="131"/>
    </row>
    <row r="22" spans="1:101" ht="14.4" x14ac:dyDescent="0.25">
      <c r="A22" s="69" t="s">
        <v>142</v>
      </c>
      <c r="B22" s="60" t="s">
        <v>631</v>
      </c>
      <c r="C22" s="60" t="s">
        <v>509</v>
      </c>
      <c r="D22" s="61">
        <v>869180000</v>
      </c>
      <c r="E22" s="62">
        <v>0</v>
      </c>
      <c r="F22" s="62">
        <v>0</v>
      </c>
      <c r="G22" s="62">
        <v>0</v>
      </c>
      <c r="H22" s="62">
        <v>0</v>
      </c>
      <c r="I22" s="62">
        <v>0</v>
      </c>
      <c r="J22" s="62">
        <v>0</v>
      </c>
      <c r="K22" s="63">
        <f>IF(SUM(Table2[[#This Row],[Taxes]:[Infrastructure Improvement Payments]])=0,"",SUM(Table2[[#This Row],[Taxes]:[Infrastructure Improvement Payments]]))</f>
        <v>869180000</v>
      </c>
      <c r="L22" s="70"/>
      <c r="N22" s="131"/>
      <c r="Q22" s="131"/>
      <c r="R22" s="131"/>
      <c r="S22" s="131"/>
      <c r="T22" s="131"/>
      <c r="U22" s="131"/>
      <c r="V22" s="131"/>
      <c r="W22" s="131"/>
      <c r="X22" s="131"/>
      <c r="Y22" s="131"/>
    </row>
    <row r="23" spans="1:101" ht="27.6" x14ac:dyDescent="0.25">
      <c r="A23" s="69" t="s">
        <v>268</v>
      </c>
      <c r="B23" s="60" t="s">
        <v>632</v>
      </c>
      <c r="C23" s="60" t="s">
        <v>510</v>
      </c>
      <c r="D23" s="61">
        <v>0</v>
      </c>
      <c r="E23" s="62">
        <v>0</v>
      </c>
      <c r="F23" s="62">
        <v>2140000</v>
      </c>
      <c r="G23" s="62">
        <v>0</v>
      </c>
      <c r="H23" s="62">
        <v>0</v>
      </c>
      <c r="I23" s="62">
        <v>0</v>
      </c>
      <c r="J23" s="62">
        <v>0</v>
      </c>
      <c r="K23" s="63">
        <f>IF(SUM(Table2[[#This Row],[Taxes]:[Infrastructure Improvement Payments]])=0,"",SUM(Table2[[#This Row],[Taxes]:[Infrastructure Improvement Payments]]))</f>
        <v>2140000</v>
      </c>
      <c r="L23" s="70"/>
      <c r="N23" s="131"/>
      <c r="Q23" s="131"/>
      <c r="R23" s="131"/>
      <c r="S23" s="131"/>
      <c r="T23" s="131"/>
      <c r="U23" s="131"/>
      <c r="V23" s="131"/>
      <c r="W23" s="131"/>
      <c r="X23" s="131"/>
      <c r="Y23" s="131"/>
    </row>
    <row r="24" spans="1:101" ht="27.6" x14ac:dyDescent="0.25">
      <c r="A24" s="69" t="s">
        <v>263</v>
      </c>
      <c r="B24" s="60" t="s">
        <v>633</v>
      </c>
      <c r="C24" s="60" t="s">
        <v>511</v>
      </c>
      <c r="D24" s="61">
        <v>0</v>
      </c>
      <c r="E24" s="62">
        <v>0</v>
      </c>
      <c r="F24" s="62">
        <v>2640000</v>
      </c>
      <c r="G24" s="62">
        <v>0</v>
      </c>
      <c r="H24" s="62">
        <v>0</v>
      </c>
      <c r="I24" s="62">
        <v>0</v>
      </c>
      <c r="J24" s="62">
        <v>0</v>
      </c>
      <c r="K24" s="63">
        <f>IF(SUM(Table2[[#This Row],[Taxes]:[Infrastructure Improvement Payments]])=0,"",SUM(Table2[[#This Row],[Taxes]:[Infrastructure Improvement Payments]]))</f>
        <v>2640000</v>
      </c>
      <c r="L24" s="70"/>
      <c r="N24" s="131"/>
      <c r="Q24" s="131"/>
      <c r="R24" s="131"/>
      <c r="S24" s="131"/>
      <c r="T24" s="131"/>
      <c r="U24" s="131"/>
      <c r="V24" s="131"/>
      <c r="W24" s="131"/>
      <c r="X24" s="131"/>
      <c r="Y24" s="131"/>
    </row>
    <row r="25" spans="1:101" ht="27.6" x14ac:dyDescent="0.25">
      <c r="A25" s="69" t="s">
        <v>129</v>
      </c>
      <c r="B25" s="60" t="s">
        <v>634</v>
      </c>
      <c r="C25" s="60" t="s">
        <v>652</v>
      </c>
      <c r="D25" s="61">
        <v>0</v>
      </c>
      <c r="E25" s="62">
        <v>0</v>
      </c>
      <c r="F25" s="62">
        <v>380000</v>
      </c>
      <c r="G25" s="62">
        <v>0</v>
      </c>
      <c r="H25" s="62">
        <v>0</v>
      </c>
      <c r="I25" s="62">
        <v>0</v>
      </c>
      <c r="J25" s="62">
        <v>0</v>
      </c>
      <c r="K25" s="63">
        <f>IF(SUM(Table2[[#This Row],[Taxes]:[Infrastructure Improvement Payments]])=0,"",SUM(Table2[[#This Row],[Taxes]:[Infrastructure Improvement Payments]]))</f>
        <v>380000</v>
      </c>
      <c r="L25" s="70"/>
      <c r="N25" s="131"/>
      <c r="Q25" s="131"/>
      <c r="R25" s="131"/>
      <c r="S25" s="131"/>
      <c r="T25" s="131"/>
      <c r="U25" s="131"/>
      <c r="V25" s="131"/>
      <c r="W25" s="131"/>
      <c r="X25" s="131"/>
      <c r="Y25" s="131"/>
    </row>
    <row r="26" spans="1:101" ht="27.6" x14ac:dyDescent="0.25">
      <c r="A26" s="69" t="s">
        <v>129</v>
      </c>
      <c r="B26" s="60" t="s">
        <v>634</v>
      </c>
      <c r="C26" s="60" t="s">
        <v>653</v>
      </c>
      <c r="D26" s="61">
        <v>0</v>
      </c>
      <c r="E26" s="62">
        <v>0</v>
      </c>
      <c r="F26" s="62">
        <v>400000</v>
      </c>
      <c r="G26" s="62">
        <v>0</v>
      </c>
      <c r="H26" s="62">
        <v>0</v>
      </c>
      <c r="I26" s="62">
        <v>0</v>
      </c>
      <c r="J26" s="62">
        <v>0</v>
      </c>
      <c r="K26" s="63">
        <f>IF(SUM(Table2[[#This Row],[Taxes]:[Infrastructure Improvement Payments]])=0,"",SUM(Table2[[#This Row],[Taxes]:[Infrastructure Improvement Payments]]))</f>
        <v>400000</v>
      </c>
      <c r="L26" s="70"/>
      <c r="N26" s="131"/>
      <c r="Q26" s="131"/>
      <c r="R26" s="131"/>
      <c r="S26" s="131"/>
      <c r="T26" s="131"/>
      <c r="U26" s="131"/>
      <c r="V26" s="131"/>
      <c r="W26" s="131"/>
      <c r="X26" s="131"/>
      <c r="Y26" s="131"/>
    </row>
    <row r="27" spans="1:101" ht="27.6" x14ac:dyDescent="0.25">
      <c r="A27" s="69" t="s">
        <v>129</v>
      </c>
      <c r="B27" s="60" t="s">
        <v>634</v>
      </c>
      <c r="C27" s="60" t="s">
        <v>654</v>
      </c>
      <c r="D27" s="61">
        <v>0</v>
      </c>
      <c r="E27" s="62">
        <v>0</v>
      </c>
      <c r="F27" s="62">
        <v>1160000</v>
      </c>
      <c r="G27" s="62">
        <v>0</v>
      </c>
      <c r="H27" s="62">
        <v>0</v>
      </c>
      <c r="I27" s="62">
        <v>0</v>
      </c>
      <c r="J27" s="62">
        <v>0</v>
      </c>
      <c r="K27" s="63">
        <f>IF(SUM(Table2[[#This Row],[Taxes]:[Infrastructure Improvement Payments]])=0,"",SUM(Table2[[#This Row],[Taxes]:[Infrastructure Improvement Payments]]))</f>
        <v>1160000</v>
      </c>
      <c r="L27" s="70"/>
      <c r="N27" s="131"/>
      <c r="Q27" s="131"/>
      <c r="R27" s="131"/>
      <c r="S27" s="131"/>
      <c r="T27" s="131"/>
      <c r="U27" s="131"/>
      <c r="V27" s="131"/>
      <c r="W27" s="131"/>
      <c r="X27" s="131"/>
      <c r="Y27" s="131"/>
    </row>
    <row r="28" spans="1:101" ht="35.549999999999997" customHeight="1" x14ac:dyDescent="0.25">
      <c r="A28" s="69" t="s">
        <v>195</v>
      </c>
      <c r="B28" s="60" t="s">
        <v>635</v>
      </c>
      <c r="C28" s="60" t="s">
        <v>512</v>
      </c>
      <c r="D28" s="61">
        <v>25050000</v>
      </c>
      <c r="E28" s="62">
        <v>0</v>
      </c>
      <c r="F28" s="62">
        <v>0</v>
      </c>
      <c r="G28" s="62">
        <v>0</v>
      </c>
      <c r="H28" s="62">
        <v>0</v>
      </c>
      <c r="I28" s="62">
        <v>0</v>
      </c>
      <c r="J28" s="62">
        <v>0</v>
      </c>
      <c r="K28" s="63">
        <f>IF(SUM(Table2[[#This Row],[Taxes]:[Infrastructure Improvement Payments]])=0,"",SUM(Table2[[#This Row],[Taxes]:[Infrastructure Improvement Payments]]))</f>
        <v>25050000</v>
      </c>
      <c r="L28" s="70"/>
      <c r="N28" s="131"/>
      <c r="Q28" s="131"/>
      <c r="R28" s="131"/>
      <c r="S28" s="131"/>
      <c r="T28" s="131"/>
      <c r="U28" s="131"/>
      <c r="V28" s="131"/>
      <c r="W28" s="131"/>
      <c r="X28" s="131"/>
      <c r="Y28" s="131"/>
    </row>
    <row r="29" spans="1:101" ht="41.4" x14ac:dyDescent="0.25">
      <c r="A29" s="69" t="s">
        <v>195</v>
      </c>
      <c r="B29" s="60" t="s">
        <v>635</v>
      </c>
      <c r="C29" s="60" t="s">
        <v>513</v>
      </c>
      <c r="D29" s="61">
        <v>0</v>
      </c>
      <c r="E29" s="62">
        <v>0</v>
      </c>
      <c r="F29" s="62">
        <v>18980000</v>
      </c>
      <c r="G29" s="62">
        <v>0</v>
      </c>
      <c r="H29" s="62">
        <v>0</v>
      </c>
      <c r="I29" s="62">
        <v>0</v>
      </c>
      <c r="J29" s="62">
        <v>0</v>
      </c>
      <c r="K29" s="63">
        <f>IF(SUM(Table2[[#This Row],[Taxes]:[Infrastructure Improvement Payments]])=0,"",SUM(Table2[[#This Row],[Taxes]:[Infrastructure Improvement Payments]]))</f>
        <v>18980000</v>
      </c>
      <c r="L29" s="70"/>
      <c r="N29" s="131"/>
      <c r="Q29" s="131"/>
      <c r="R29" s="131"/>
      <c r="S29" s="131"/>
      <c r="T29" s="131"/>
      <c r="U29" s="131"/>
      <c r="V29" s="131"/>
      <c r="W29" s="131"/>
      <c r="X29" s="131"/>
      <c r="Y29" s="131"/>
    </row>
    <row r="30" spans="1:101" ht="14.4" x14ac:dyDescent="0.25">
      <c r="A30" s="69" t="s">
        <v>68</v>
      </c>
      <c r="B30" s="60" t="s">
        <v>636</v>
      </c>
      <c r="C30" s="60" t="s">
        <v>514</v>
      </c>
      <c r="D30" s="61">
        <v>2070000</v>
      </c>
      <c r="E30" s="62">
        <v>66450000</v>
      </c>
      <c r="F30" s="62">
        <v>0</v>
      </c>
      <c r="G30" s="62">
        <v>0</v>
      </c>
      <c r="H30" s="62">
        <v>0</v>
      </c>
      <c r="I30" s="62">
        <v>0</v>
      </c>
      <c r="J30" s="62">
        <v>0</v>
      </c>
      <c r="K30" s="63">
        <f>IF(SUM(Table2[[#This Row],[Taxes]:[Infrastructure Improvement Payments]])=0,"",SUM(Table2[[#This Row],[Taxes]:[Infrastructure Improvement Payments]]))</f>
        <v>68520000</v>
      </c>
      <c r="L30" s="70"/>
      <c r="N30" s="131"/>
      <c r="Q30" s="131"/>
      <c r="R30" s="131"/>
      <c r="S30" s="131"/>
      <c r="T30" s="131"/>
      <c r="U30" s="131"/>
      <c r="V30" s="131"/>
      <c r="W30" s="131"/>
      <c r="X30" s="131"/>
      <c r="Y30" s="131"/>
    </row>
    <row r="31" spans="1:101" ht="27.6" x14ac:dyDescent="0.25">
      <c r="A31" s="69" t="s">
        <v>68</v>
      </c>
      <c r="B31" s="60" t="s">
        <v>636</v>
      </c>
      <c r="C31" s="60" t="s">
        <v>515</v>
      </c>
      <c r="D31" s="61">
        <v>0</v>
      </c>
      <c r="E31" s="62">
        <v>0</v>
      </c>
      <c r="F31" s="62">
        <v>0</v>
      </c>
      <c r="G31" s="62">
        <v>0</v>
      </c>
      <c r="H31" s="62">
        <v>264290000</v>
      </c>
      <c r="I31" s="62">
        <v>0</v>
      </c>
      <c r="J31" s="62">
        <v>0</v>
      </c>
      <c r="K31" s="63">
        <f>IF(SUM(Table2[[#This Row],[Taxes]:[Infrastructure Improvement Payments]])=0,"",SUM(Table2[[#This Row],[Taxes]:[Infrastructure Improvement Payments]]))</f>
        <v>264290000</v>
      </c>
      <c r="L31" s="70"/>
      <c r="N31" s="131"/>
      <c r="Q31" s="131"/>
      <c r="R31" s="131"/>
      <c r="S31" s="131"/>
      <c r="T31" s="131"/>
      <c r="U31" s="131"/>
      <c r="V31" s="131"/>
      <c r="W31" s="131"/>
      <c r="X31" s="131"/>
      <c r="Y31" s="131"/>
    </row>
    <row r="32" spans="1:101" ht="41.4" x14ac:dyDescent="0.25">
      <c r="A32" s="69" t="s">
        <v>270</v>
      </c>
      <c r="B32" s="60" t="s">
        <v>637</v>
      </c>
      <c r="C32" s="60" t="s">
        <v>516</v>
      </c>
      <c r="D32" s="61">
        <v>0</v>
      </c>
      <c r="E32" s="62">
        <v>0</v>
      </c>
      <c r="F32" s="62">
        <v>130000</v>
      </c>
      <c r="G32" s="62">
        <v>0</v>
      </c>
      <c r="H32" s="62">
        <v>0</v>
      </c>
      <c r="I32" s="62">
        <v>0</v>
      </c>
      <c r="J32" s="62">
        <v>0</v>
      </c>
      <c r="K32" s="63">
        <f>IF(SUM(Table2[[#This Row],[Taxes]:[Infrastructure Improvement Payments]])=0,"",SUM(Table2[[#This Row],[Taxes]:[Infrastructure Improvement Payments]]))</f>
        <v>130000</v>
      </c>
      <c r="L32" s="70"/>
      <c r="N32" s="131"/>
      <c r="Q32" s="131"/>
      <c r="R32" s="131"/>
      <c r="S32" s="131"/>
      <c r="T32" s="131"/>
      <c r="U32" s="131"/>
      <c r="V32" s="131"/>
      <c r="W32" s="131"/>
      <c r="X32" s="131"/>
      <c r="Y32" s="131"/>
    </row>
    <row r="33" spans="1:101" ht="27.6" x14ac:dyDescent="0.25">
      <c r="A33" s="69" t="s">
        <v>270</v>
      </c>
      <c r="B33" s="60" t="s">
        <v>637</v>
      </c>
      <c r="C33" s="60" t="s">
        <v>650</v>
      </c>
      <c r="D33" s="61">
        <v>0</v>
      </c>
      <c r="E33" s="62">
        <v>116930000</v>
      </c>
      <c r="F33" s="62">
        <v>0</v>
      </c>
      <c r="G33" s="62">
        <v>0</v>
      </c>
      <c r="H33" s="62">
        <v>0</v>
      </c>
      <c r="I33" s="62">
        <v>0</v>
      </c>
      <c r="J33" s="62">
        <v>0</v>
      </c>
      <c r="K33" s="63">
        <f>IF(SUM(Table2[[#This Row],[Taxes]:[Infrastructure Improvement Payments]])=0,"",SUM(Table2[[#This Row],[Taxes]:[Infrastructure Improvement Payments]]))</f>
        <v>116930000</v>
      </c>
      <c r="L33" s="70"/>
      <c r="N33" s="131"/>
      <c r="Q33" s="131"/>
      <c r="R33" s="131"/>
      <c r="S33" s="131"/>
      <c r="T33" s="131"/>
      <c r="U33" s="131"/>
      <c r="V33" s="131"/>
      <c r="W33" s="131"/>
      <c r="X33" s="131"/>
      <c r="Y33" s="131"/>
    </row>
    <row r="34" spans="1:101" ht="14.4" x14ac:dyDescent="0.25">
      <c r="A34" s="69" t="s">
        <v>270</v>
      </c>
      <c r="B34" s="60" t="s">
        <v>517</v>
      </c>
      <c r="C34" s="60"/>
      <c r="D34" s="61">
        <v>3610000</v>
      </c>
      <c r="E34" s="62">
        <v>0</v>
      </c>
      <c r="F34" s="62">
        <v>0</v>
      </c>
      <c r="G34" s="62">
        <v>0</v>
      </c>
      <c r="H34" s="62">
        <v>0</v>
      </c>
      <c r="I34" s="62">
        <v>0</v>
      </c>
      <c r="J34" s="62">
        <v>0</v>
      </c>
      <c r="K34" s="63">
        <f>IF(SUM(Table2[[#This Row],[Taxes]:[Infrastructure Improvement Payments]])=0,"",SUM(Table2[[#This Row],[Taxes]:[Infrastructure Improvement Payments]]))</f>
        <v>3610000</v>
      </c>
      <c r="L34" s="70"/>
      <c r="N34" s="131"/>
      <c r="Q34" s="131"/>
      <c r="R34" s="131"/>
      <c r="S34" s="131"/>
      <c r="T34" s="131"/>
      <c r="U34" s="131"/>
      <c r="V34" s="131"/>
      <c r="W34" s="131"/>
      <c r="X34" s="131"/>
      <c r="Y34" s="131"/>
    </row>
    <row r="35" spans="1:101" ht="14.4" x14ac:dyDescent="0.25">
      <c r="A35" s="69" t="s">
        <v>270</v>
      </c>
      <c r="B35" s="60" t="s">
        <v>518</v>
      </c>
      <c r="C35" s="60"/>
      <c r="D35" s="61">
        <v>292550000</v>
      </c>
      <c r="E35" s="62">
        <v>7720000</v>
      </c>
      <c r="F35" s="62">
        <v>0</v>
      </c>
      <c r="G35" s="62">
        <v>0</v>
      </c>
      <c r="H35" s="62">
        <v>0</v>
      </c>
      <c r="I35" s="62">
        <v>0</v>
      </c>
      <c r="J35" s="62">
        <v>0</v>
      </c>
      <c r="K35" s="63">
        <f>IF(SUM(Table2[[#This Row],[Taxes]:[Infrastructure Improvement Payments]])=0,"",SUM(Table2[[#This Row],[Taxes]:[Infrastructure Improvement Payments]]))</f>
        <v>300270000</v>
      </c>
      <c r="L35" s="70"/>
      <c r="N35" s="131"/>
      <c r="Q35" s="131"/>
      <c r="R35" s="131"/>
      <c r="S35" s="131"/>
      <c r="T35" s="131"/>
      <c r="U35" s="131"/>
      <c r="V35" s="131"/>
      <c r="W35" s="131"/>
      <c r="X35" s="131"/>
      <c r="Y35" s="131"/>
    </row>
    <row r="36" spans="1:101" ht="14.4" x14ac:dyDescent="0.25">
      <c r="A36" s="69" t="s">
        <v>270</v>
      </c>
      <c r="B36" s="60" t="s">
        <v>519</v>
      </c>
      <c r="C36" s="60"/>
      <c r="D36" s="61">
        <v>63750000</v>
      </c>
      <c r="E36" s="62">
        <v>0</v>
      </c>
      <c r="F36" s="62">
        <v>0</v>
      </c>
      <c r="G36" s="62">
        <v>0</v>
      </c>
      <c r="H36" s="62">
        <v>0</v>
      </c>
      <c r="I36" s="62">
        <v>0</v>
      </c>
      <c r="J36" s="62">
        <v>0</v>
      </c>
      <c r="K36" s="63">
        <f>IF(SUM(Table2[[#This Row],[Taxes]:[Infrastructure Improvement Payments]])=0,"",SUM(Table2[[#This Row],[Taxes]:[Infrastructure Improvement Payments]]))</f>
        <v>63750000</v>
      </c>
      <c r="L36" s="70"/>
      <c r="N36" s="131"/>
      <c r="Q36" s="131"/>
      <c r="R36" s="131"/>
      <c r="S36" s="131"/>
      <c r="T36" s="131"/>
      <c r="U36" s="131"/>
      <c r="V36" s="131"/>
      <c r="W36" s="131"/>
      <c r="X36" s="131"/>
      <c r="Y36" s="131"/>
    </row>
    <row r="37" spans="1:101" ht="27.6" x14ac:dyDescent="0.25">
      <c r="A37" s="69" t="s">
        <v>270</v>
      </c>
      <c r="B37" s="60" t="s">
        <v>637</v>
      </c>
      <c r="C37" s="60" t="s">
        <v>520</v>
      </c>
      <c r="D37" s="61">
        <v>0</v>
      </c>
      <c r="E37" s="62">
        <v>0</v>
      </c>
      <c r="F37" s="62">
        <v>2300000</v>
      </c>
      <c r="G37" s="62">
        <v>0</v>
      </c>
      <c r="H37" s="62">
        <v>0</v>
      </c>
      <c r="I37" s="62">
        <v>0</v>
      </c>
      <c r="J37" s="62">
        <v>0</v>
      </c>
      <c r="K37" s="63">
        <f>IF(SUM(Table2[[#This Row],[Taxes]:[Infrastructure Improvement Payments]])=0,"",SUM(Table2[[#This Row],[Taxes]:[Infrastructure Improvement Payments]]))</f>
        <v>2300000</v>
      </c>
      <c r="L37" s="70"/>
      <c r="N37" s="131"/>
      <c r="Q37" s="131"/>
      <c r="R37" s="131"/>
      <c r="S37" s="131"/>
      <c r="T37" s="131"/>
      <c r="U37" s="131"/>
      <c r="V37" s="131"/>
      <c r="W37" s="131"/>
      <c r="X37" s="131"/>
      <c r="Y37" s="131"/>
    </row>
    <row r="38" spans="1:101" ht="27.6" x14ac:dyDescent="0.25">
      <c r="A38" s="69" t="s">
        <v>270</v>
      </c>
      <c r="B38" s="60" t="s">
        <v>549</v>
      </c>
      <c r="C38" s="60" t="s">
        <v>549</v>
      </c>
      <c r="D38" s="61">
        <v>0</v>
      </c>
      <c r="E38" s="62">
        <v>0</v>
      </c>
      <c r="F38" s="62">
        <v>1500000</v>
      </c>
      <c r="G38" s="62">
        <v>0</v>
      </c>
      <c r="H38" s="62">
        <v>0</v>
      </c>
      <c r="I38" s="62">
        <v>0</v>
      </c>
      <c r="J38" s="62">
        <v>0</v>
      </c>
      <c r="K38" s="63">
        <f>IF(SUM(Table2[[#This Row],[Taxes]:[Infrastructure Improvement Payments]])=0,"",SUM(Table2[[#This Row],[Taxes]:[Infrastructure Improvement Payments]]))</f>
        <v>1500000</v>
      </c>
      <c r="L38" s="70"/>
      <c r="N38" s="131"/>
      <c r="Q38" s="131"/>
      <c r="R38" s="131"/>
      <c r="S38" s="131"/>
      <c r="T38" s="131"/>
      <c r="U38" s="131"/>
      <c r="V38" s="131"/>
      <c r="W38" s="131"/>
      <c r="X38" s="131"/>
      <c r="Y38" s="131"/>
    </row>
    <row r="39" spans="1:101" ht="55.2" x14ac:dyDescent="0.25">
      <c r="A39" s="69" t="s">
        <v>93</v>
      </c>
      <c r="B39" s="60" t="s">
        <v>638</v>
      </c>
      <c r="C39" s="60" t="s">
        <v>655</v>
      </c>
      <c r="D39" s="61">
        <v>5140000</v>
      </c>
      <c r="E39" s="62">
        <v>0</v>
      </c>
      <c r="F39" s="62">
        <v>0</v>
      </c>
      <c r="G39" s="62">
        <v>0</v>
      </c>
      <c r="H39" s="62">
        <v>0</v>
      </c>
      <c r="I39" s="62">
        <v>0</v>
      </c>
      <c r="J39" s="62">
        <v>0</v>
      </c>
      <c r="K39" s="63">
        <f>IF(SUM(Table2[[#This Row],[Taxes]:[Infrastructure Improvement Payments]])=0,"",SUM(Table2[[#This Row],[Taxes]:[Infrastructure Improvement Payments]]))</f>
        <v>5140000</v>
      </c>
      <c r="L39" s="70"/>
      <c r="N39" s="131"/>
      <c r="Q39" s="131"/>
      <c r="R39" s="131"/>
      <c r="S39" s="131"/>
      <c r="T39" s="131"/>
      <c r="U39" s="131"/>
      <c r="V39" s="131"/>
      <c r="W39" s="131"/>
      <c r="X39" s="131"/>
      <c r="Y39" s="131"/>
    </row>
    <row r="40" spans="1:101" ht="14.4" x14ac:dyDescent="0.25">
      <c r="A40" s="69" t="s">
        <v>93</v>
      </c>
      <c r="B40" s="60" t="s">
        <v>638</v>
      </c>
      <c r="C40" s="60" t="s">
        <v>521</v>
      </c>
      <c r="D40" s="61">
        <v>0</v>
      </c>
      <c r="E40" s="62">
        <v>0</v>
      </c>
      <c r="F40" s="62">
        <v>0</v>
      </c>
      <c r="G40" s="62">
        <v>7660000</v>
      </c>
      <c r="H40" s="62">
        <v>0</v>
      </c>
      <c r="I40" s="62">
        <v>0</v>
      </c>
      <c r="J40" s="62">
        <v>0</v>
      </c>
      <c r="K40" s="63">
        <f>IF(SUM(Table2[[#This Row],[Taxes]:[Infrastructure Improvement Payments]])=0,"",SUM(Table2[[#This Row],[Taxes]:[Infrastructure Improvement Payments]]))</f>
        <v>7660000</v>
      </c>
      <c r="L40" s="70"/>
      <c r="N40" s="131"/>
      <c r="Q40" s="131"/>
      <c r="R40" s="131"/>
      <c r="S40" s="131"/>
      <c r="T40" s="131"/>
      <c r="U40" s="131"/>
      <c r="V40" s="131"/>
      <c r="W40" s="131"/>
      <c r="X40" s="131"/>
      <c r="Y40" s="131"/>
    </row>
    <row r="41" spans="1:101" ht="14.4" x14ac:dyDescent="0.25">
      <c r="A41" s="69" t="s">
        <v>135</v>
      </c>
      <c r="B41" s="60" t="s">
        <v>522</v>
      </c>
      <c r="C41" s="60"/>
      <c r="D41" s="61">
        <v>0</v>
      </c>
      <c r="E41" s="62">
        <v>0</v>
      </c>
      <c r="F41" s="62">
        <v>2150000</v>
      </c>
      <c r="G41" s="62">
        <v>0</v>
      </c>
      <c r="H41" s="62">
        <v>0</v>
      </c>
      <c r="I41" s="62">
        <v>0</v>
      </c>
      <c r="J41" s="62">
        <v>0</v>
      </c>
      <c r="K41" s="63">
        <f>IF(SUM(Table2[[#This Row],[Taxes]:[Infrastructure Improvement Payments]])=0,"",SUM(Table2[[#This Row],[Taxes]:[Infrastructure Improvement Payments]]))</f>
        <v>2150000</v>
      </c>
      <c r="L41" s="70"/>
      <c r="N41" s="131"/>
      <c r="Q41" s="131"/>
      <c r="R41" s="131"/>
      <c r="S41" s="131"/>
      <c r="T41" s="131"/>
      <c r="U41" s="131"/>
      <c r="V41" s="131"/>
      <c r="W41" s="131"/>
      <c r="X41" s="131"/>
      <c r="Y41" s="131"/>
    </row>
    <row r="42" spans="1:101" ht="27.6" x14ac:dyDescent="0.25">
      <c r="A42" s="69" t="s">
        <v>202</v>
      </c>
      <c r="B42" s="60" t="s">
        <v>639</v>
      </c>
      <c r="C42" s="60" t="s">
        <v>523</v>
      </c>
      <c r="D42" s="61">
        <v>116890000</v>
      </c>
      <c r="E42" s="62">
        <v>0</v>
      </c>
      <c r="F42" s="62">
        <v>0</v>
      </c>
      <c r="G42" s="62">
        <v>0</v>
      </c>
      <c r="H42" s="62">
        <v>0</v>
      </c>
      <c r="I42" s="62">
        <v>0</v>
      </c>
      <c r="J42" s="62">
        <v>0</v>
      </c>
      <c r="K42" s="63">
        <f>IF(SUM(Table2[[#This Row],[Taxes]:[Infrastructure Improvement Payments]])=0,"",SUM(Table2[[#This Row],[Taxes]:[Infrastructure Improvement Payments]]))</f>
        <v>116890000</v>
      </c>
      <c r="L42" s="70"/>
      <c r="N42" s="131"/>
      <c r="Q42" s="131"/>
      <c r="R42" s="131"/>
      <c r="S42" s="131"/>
      <c r="T42" s="131"/>
      <c r="U42" s="131"/>
      <c r="V42" s="131"/>
      <c r="W42" s="131"/>
      <c r="X42" s="131"/>
      <c r="Y42" s="131"/>
    </row>
    <row r="43" spans="1:101" ht="27.6" x14ac:dyDescent="0.25">
      <c r="A43" s="69" t="s">
        <v>202</v>
      </c>
      <c r="B43" s="60" t="s">
        <v>639</v>
      </c>
      <c r="C43" s="60" t="s">
        <v>524</v>
      </c>
      <c r="D43" s="61">
        <v>0</v>
      </c>
      <c r="E43" s="62">
        <v>0</v>
      </c>
      <c r="F43" s="62">
        <v>206470000</v>
      </c>
      <c r="G43" s="62">
        <v>0</v>
      </c>
      <c r="H43" s="62">
        <v>0</v>
      </c>
      <c r="I43" s="62">
        <v>0</v>
      </c>
      <c r="J43" s="62">
        <v>0</v>
      </c>
      <c r="K43" s="63">
        <f>IF(SUM(Table2[[#This Row],[Taxes]:[Infrastructure Improvement Payments]])=0,"",SUM(Table2[[#This Row],[Taxes]:[Infrastructure Improvement Payments]]))</f>
        <v>206470000</v>
      </c>
      <c r="L43" s="70"/>
      <c r="N43" s="131"/>
      <c r="Q43" s="131"/>
      <c r="R43" s="131"/>
      <c r="S43" s="131"/>
      <c r="T43" s="131"/>
      <c r="U43" s="131"/>
      <c r="V43" s="131"/>
      <c r="W43" s="131"/>
      <c r="X43" s="131"/>
      <c r="Y43" s="131"/>
    </row>
    <row r="44" spans="1:101" ht="27.6" x14ac:dyDescent="0.25">
      <c r="A44" s="69" t="s">
        <v>202</v>
      </c>
      <c r="B44" s="60" t="s">
        <v>639</v>
      </c>
      <c r="C44" s="60" t="s">
        <v>525</v>
      </c>
      <c r="D44" s="61">
        <v>0</v>
      </c>
      <c r="E44" s="62">
        <v>0</v>
      </c>
      <c r="F44" s="62">
        <v>1970000</v>
      </c>
      <c r="G44" s="62">
        <v>0</v>
      </c>
      <c r="H44" s="62">
        <v>0</v>
      </c>
      <c r="I44" s="62">
        <v>0</v>
      </c>
      <c r="J44" s="62">
        <v>0</v>
      </c>
      <c r="K44" s="63">
        <f>IF(SUM(Table2[[#This Row],[Taxes]:[Infrastructure Improvement Payments]])=0,"",SUM(Table2[[#This Row],[Taxes]:[Infrastructure Improvement Payments]]))</f>
        <v>1970000</v>
      </c>
      <c r="L44" s="70"/>
      <c r="N44" s="131"/>
      <c r="Q44" s="131"/>
      <c r="R44" s="131"/>
      <c r="S44" s="131"/>
      <c r="T44" s="131"/>
      <c r="U44" s="131"/>
      <c r="V44" s="131"/>
      <c r="W44" s="131"/>
      <c r="X44" s="131"/>
      <c r="Y44" s="131"/>
    </row>
    <row r="45" spans="1:101" ht="27.6" x14ac:dyDescent="0.25">
      <c r="A45" s="69" t="s">
        <v>202</v>
      </c>
      <c r="B45" s="60" t="s">
        <v>639</v>
      </c>
      <c r="C45" s="60" t="s">
        <v>526</v>
      </c>
      <c r="D45" s="61">
        <v>0</v>
      </c>
      <c r="E45" s="62">
        <v>0</v>
      </c>
      <c r="F45" s="62">
        <v>220000</v>
      </c>
      <c r="G45" s="62">
        <v>0</v>
      </c>
      <c r="H45" s="62">
        <v>0</v>
      </c>
      <c r="I45" s="62">
        <v>0</v>
      </c>
      <c r="J45" s="62">
        <v>0</v>
      </c>
      <c r="K45" s="63">
        <f>IF(SUM(Table2[[#This Row],[Taxes]:[Infrastructure Improvement Payments]])=0,"",SUM(Table2[[#This Row],[Taxes]:[Infrastructure Improvement Payments]]))</f>
        <v>220000</v>
      </c>
      <c r="L45" s="70"/>
      <c r="N45" s="131"/>
      <c r="Q45" s="131"/>
      <c r="R45" s="131"/>
      <c r="S45" s="131"/>
      <c r="T45" s="131"/>
      <c r="U45" s="131"/>
      <c r="V45" s="131"/>
      <c r="W45" s="131"/>
      <c r="X45" s="131"/>
      <c r="Y45" s="131"/>
    </row>
    <row r="46" spans="1:101" ht="27.6" x14ac:dyDescent="0.25">
      <c r="A46" s="69" t="s">
        <v>202</v>
      </c>
      <c r="B46" s="60" t="s">
        <v>639</v>
      </c>
      <c r="C46" s="60" t="s">
        <v>527</v>
      </c>
      <c r="D46" s="61">
        <v>0</v>
      </c>
      <c r="E46" s="62">
        <v>353700000</v>
      </c>
      <c r="F46" s="62">
        <v>20000</v>
      </c>
      <c r="G46" s="62">
        <v>0</v>
      </c>
      <c r="H46" s="62">
        <v>0</v>
      </c>
      <c r="I46" s="62">
        <v>0</v>
      </c>
      <c r="J46" s="62">
        <v>0</v>
      </c>
      <c r="K46" s="63">
        <f>IF(SUM(Table2[[#This Row],[Taxes]:[Infrastructure Improvement Payments]])=0,"",SUM(Table2[[#This Row],[Taxes]:[Infrastructure Improvement Payments]]))</f>
        <v>353720000</v>
      </c>
      <c r="L46" s="70"/>
      <c r="N46" s="131"/>
      <c r="Q46" s="131"/>
      <c r="R46" s="131"/>
      <c r="S46" s="131"/>
      <c r="T46" s="131"/>
      <c r="U46" s="131"/>
      <c r="V46" s="131"/>
      <c r="W46" s="131"/>
      <c r="X46" s="131"/>
      <c r="Y46" s="131"/>
    </row>
    <row r="47" spans="1:101" ht="41.4" x14ac:dyDescent="0.25">
      <c r="A47" s="69" t="s">
        <v>202</v>
      </c>
      <c r="B47" s="60" t="s">
        <v>639</v>
      </c>
      <c r="C47" s="60" t="s">
        <v>656</v>
      </c>
      <c r="D47" s="61">
        <v>0</v>
      </c>
      <c r="E47" s="62">
        <v>0</v>
      </c>
      <c r="F47" s="62">
        <v>0</v>
      </c>
      <c r="G47" s="62">
        <v>0</v>
      </c>
      <c r="H47" s="62">
        <v>0</v>
      </c>
      <c r="I47" s="62">
        <v>0</v>
      </c>
      <c r="J47" s="62">
        <v>60000</v>
      </c>
      <c r="K47" s="63">
        <f>IF(SUM(Table2[[#This Row],[Taxes]:[Infrastructure Improvement Payments]])=0,"",SUM(Table2[[#This Row],[Taxes]:[Infrastructure Improvement Payments]]))</f>
        <v>60000</v>
      </c>
      <c r="L47" s="70"/>
      <c r="N47" s="131"/>
      <c r="Q47" s="131"/>
      <c r="R47" s="131"/>
      <c r="S47" s="131"/>
      <c r="T47" s="131"/>
      <c r="U47" s="131"/>
      <c r="V47" s="131"/>
      <c r="W47" s="131"/>
      <c r="X47" s="131"/>
      <c r="Y47" s="131"/>
      <c r="AC47" s="32" t="s">
        <v>48</v>
      </c>
      <c r="CW47" s="32" t="s">
        <v>419</v>
      </c>
    </row>
    <row r="48" spans="1:101" ht="14.4" x14ac:dyDescent="0.25">
      <c r="A48" s="69" t="s">
        <v>202</v>
      </c>
      <c r="B48" s="60" t="s">
        <v>639</v>
      </c>
      <c r="C48" s="60" t="s">
        <v>657</v>
      </c>
      <c r="D48" s="61">
        <v>0</v>
      </c>
      <c r="E48" s="62">
        <v>0</v>
      </c>
      <c r="F48" s="62">
        <v>0</v>
      </c>
      <c r="G48" s="62">
        <v>0</v>
      </c>
      <c r="H48" s="62">
        <v>0</v>
      </c>
      <c r="I48" s="62">
        <v>0</v>
      </c>
      <c r="J48" s="62">
        <v>630000</v>
      </c>
      <c r="K48" s="63">
        <f>IF(SUM(Table2[[#This Row],[Taxes]:[Infrastructure Improvement Payments]])=0,"",SUM(Table2[[#This Row],[Taxes]:[Infrastructure Improvement Payments]]))</f>
        <v>630000</v>
      </c>
      <c r="L48" s="70"/>
      <c r="N48" s="131"/>
      <c r="Q48" s="131"/>
      <c r="R48" s="131"/>
      <c r="S48" s="131"/>
      <c r="T48" s="131"/>
      <c r="U48" s="131"/>
      <c r="V48" s="131"/>
      <c r="W48" s="131"/>
      <c r="X48" s="131"/>
      <c r="Y48" s="131"/>
      <c r="AC48" s="32" t="s">
        <v>49</v>
      </c>
      <c r="CW48" s="32" t="s">
        <v>421</v>
      </c>
    </row>
    <row r="49" spans="1:25" ht="27.6" x14ac:dyDescent="0.25">
      <c r="A49" s="69" t="s">
        <v>118</v>
      </c>
      <c r="B49" s="60" t="s">
        <v>628</v>
      </c>
      <c r="C49" s="60" t="s">
        <v>528</v>
      </c>
      <c r="D49" s="61">
        <v>0</v>
      </c>
      <c r="E49" s="62">
        <v>0</v>
      </c>
      <c r="F49" s="62">
        <v>3550000</v>
      </c>
      <c r="G49" s="62">
        <v>0</v>
      </c>
      <c r="H49" s="62">
        <v>0</v>
      </c>
      <c r="I49" s="62">
        <v>0</v>
      </c>
      <c r="J49" s="62">
        <v>0</v>
      </c>
      <c r="K49" s="63">
        <f>IF(SUM(Table2[[#This Row],[Taxes]:[Infrastructure Improvement Payments]])=0,"",SUM(Table2[[#This Row],[Taxes]:[Infrastructure Improvement Payments]]))</f>
        <v>3550000</v>
      </c>
      <c r="L49" s="70"/>
      <c r="N49" s="131"/>
      <c r="Q49" s="131"/>
      <c r="R49" s="131"/>
      <c r="S49" s="131"/>
      <c r="T49" s="131"/>
      <c r="U49" s="131"/>
      <c r="V49" s="131"/>
      <c r="W49" s="131"/>
      <c r="X49" s="131"/>
      <c r="Y49" s="131"/>
    </row>
    <row r="50" spans="1:25" ht="27.6" x14ac:dyDescent="0.25">
      <c r="A50" s="69" t="s">
        <v>118</v>
      </c>
      <c r="B50" s="60" t="s">
        <v>628</v>
      </c>
      <c r="C50" s="60" t="s">
        <v>529</v>
      </c>
      <c r="D50" s="61">
        <v>0</v>
      </c>
      <c r="E50" s="62">
        <v>0</v>
      </c>
      <c r="F50" s="62">
        <v>4190000</v>
      </c>
      <c r="G50" s="62">
        <v>0</v>
      </c>
      <c r="H50" s="62">
        <v>0</v>
      </c>
      <c r="I50" s="62">
        <v>0</v>
      </c>
      <c r="J50" s="62">
        <v>0</v>
      </c>
      <c r="K50" s="63">
        <f>IF(SUM(Table2[[#This Row],[Taxes]:[Infrastructure Improvement Payments]])=0,"",SUM(Table2[[#This Row],[Taxes]:[Infrastructure Improvement Payments]]))</f>
        <v>4190000</v>
      </c>
      <c r="L50" s="70"/>
      <c r="N50" s="131"/>
      <c r="Q50" s="131"/>
      <c r="R50" s="131"/>
      <c r="S50" s="131"/>
      <c r="T50" s="131"/>
      <c r="U50" s="131"/>
      <c r="V50" s="131"/>
      <c r="W50" s="131"/>
      <c r="X50" s="131"/>
      <c r="Y50" s="131"/>
    </row>
    <row r="51" spans="1:25" ht="27.6" x14ac:dyDescent="0.25">
      <c r="A51" s="69" t="s">
        <v>118</v>
      </c>
      <c r="B51" s="60" t="s">
        <v>628</v>
      </c>
      <c r="C51" s="60" t="s">
        <v>658</v>
      </c>
      <c r="D51" s="61">
        <v>4065820000</v>
      </c>
      <c r="E51" s="62">
        <v>0</v>
      </c>
      <c r="F51" s="62">
        <v>0</v>
      </c>
      <c r="G51" s="62">
        <v>0</v>
      </c>
      <c r="H51" s="62">
        <v>0</v>
      </c>
      <c r="I51" s="62">
        <v>0</v>
      </c>
      <c r="J51" s="62">
        <v>0</v>
      </c>
      <c r="K51" s="63">
        <f>IF(SUM(Table2[[#This Row],[Taxes]:[Infrastructure Improvement Payments]])=0,"",SUM(Table2[[#This Row],[Taxes]:[Infrastructure Improvement Payments]]))</f>
        <v>4065820000</v>
      </c>
      <c r="L51" s="70"/>
      <c r="N51" s="131"/>
      <c r="Q51" s="131"/>
      <c r="R51" s="131"/>
      <c r="S51" s="131"/>
      <c r="T51" s="131"/>
      <c r="U51" s="131"/>
      <c r="V51" s="131"/>
      <c r="W51" s="131"/>
      <c r="X51" s="131"/>
      <c r="Y51" s="131"/>
    </row>
    <row r="52" spans="1:25" ht="27.6" x14ac:dyDescent="0.25">
      <c r="A52" s="69" t="s">
        <v>118</v>
      </c>
      <c r="B52" s="60" t="s">
        <v>628</v>
      </c>
      <c r="C52" s="60" t="s">
        <v>530</v>
      </c>
      <c r="D52" s="61">
        <v>0</v>
      </c>
      <c r="E52" s="62">
        <v>0</v>
      </c>
      <c r="F52" s="62">
        <v>58950000</v>
      </c>
      <c r="G52" s="62">
        <v>0</v>
      </c>
      <c r="H52" s="62">
        <v>0</v>
      </c>
      <c r="I52" s="62">
        <v>0</v>
      </c>
      <c r="J52" s="62">
        <v>0</v>
      </c>
      <c r="K52" s="63">
        <f>IF(SUM(Table2[[#This Row],[Taxes]:[Infrastructure Improvement Payments]])=0,"",SUM(Table2[[#This Row],[Taxes]:[Infrastructure Improvement Payments]]))</f>
        <v>58950000</v>
      </c>
      <c r="L52" s="70"/>
      <c r="N52" s="131"/>
      <c r="Q52" s="131"/>
      <c r="R52" s="131"/>
      <c r="S52" s="131"/>
      <c r="T52" s="131"/>
      <c r="U52" s="131"/>
      <c r="V52" s="131"/>
      <c r="W52" s="131"/>
      <c r="X52" s="131"/>
      <c r="Y52" s="131"/>
    </row>
    <row r="53" spans="1:25" ht="27.6" x14ac:dyDescent="0.25">
      <c r="A53" s="69" t="s">
        <v>118</v>
      </c>
      <c r="B53" s="60" t="s">
        <v>628</v>
      </c>
      <c r="C53" s="60" t="s">
        <v>659</v>
      </c>
      <c r="D53" s="61">
        <v>0</v>
      </c>
      <c r="E53" s="62">
        <v>0</v>
      </c>
      <c r="F53" s="62">
        <v>230000</v>
      </c>
      <c r="G53" s="62">
        <v>0</v>
      </c>
      <c r="H53" s="62">
        <v>0</v>
      </c>
      <c r="I53" s="62">
        <v>0</v>
      </c>
      <c r="J53" s="62">
        <v>0</v>
      </c>
      <c r="K53" s="63">
        <f>IF(SUM(Table2[[#This Row],[Taxes]:[Infrastructure Improvement Payments]])=0,"",SUM(Table2[[#This Row],[Taxes]:[Infrastructure Improvement Payments]]))</f>
        <v>230000</v>
      </c>
      <c r="L53" s="70"/>
      <c r="N53" s="131"/>
      <c r="Q53" s="131"/>
      <c r="R53" s="131"/>
      <c r="S53" s="131"/>
      <c r="T53" s="131"/>
      <c r="U53" s="131"/>
      <c r="V53" s="131"/>
      <c r="W53" s="131"/>
      <c r="X53" s="131"/>
      <c r="Y53" s="131"/>
    </row>
    <row r="54" spans="1:25" ht="27.6" x14ac:dyDescent="0.25">
      <c r="A54" s="69" t="s">
        <v>118</v>
      </c>
      <c r="B54" s="60" t="s">
        <v>628</v>
      </c>
      <c r="C54" s="60" t="s">
        <v>531</v>
      </c>
      <c r="D54" s="61">
        <v>0</v>
      </c>
      <c r="E54" s="62">
        <v>0</v>
      </c>
      <c r="F54" s="62">
        <v>1830000</v>
      </c>
      <c r="G54" s="62">
        <v>0</v>
      </c>
      <c r="H54" s="62">
        <v>0</v>
      </c>
      <c r="I54" s="62">
        <v>0</v>
      </c>
      <c r="J54" s="62">
        <v>0</v>
      </c>
      <c r="K54" s="63">
        <f>IF(SUM(Table2[[#This Row],[Taxes]:[Infrastructure Improvement Payments]])=0,"",SUM(Table2[[#This Row],[Taxes]:[Infrastructure Improvement Payments]]))</f>
        <v>1830000</v>
      </c>
      <c r="L54" s="70"/>
      <c r="N54" s="131"/>
      <c r="Q54" s="131"/>
      <c r="R54" s="131"/>
      <c r="S54" s="131"/>
      <c r="T54" s="131"/>
      <c r="U54" s="131"/>
      <c r="V54" s="131"/>
      <c r="W54" s="131"/>
      <c r="X54" s="131"/>
      <c r="Y54" s="131"/>
    </row>
    <row r="55" spans="1:25" ht="41.4" x14ac:dyDescent="0.25">
      <c r="A55" s="69" t="s">
        <v>143</v>
      </c>
      <c r="B55" s="60" t="s">
        <v>640</v>
      </c>
      <c r="C55" s="60" t="s">
        <v>532</v>
      </c>
      <c r="D55" s="61">
        <v>0</v>
      </c>
      <c r="E55" s="62">
        <v>0</v>
      </c>
      <c r="F55" s="62">
        <v>1460000</v>
      </c>
      <c r="G55" s="62">
        <v>0</v>
      </c>
      <c r="H55" s="62">
        <v>0</v>
      </c>
      <c r="I55" s="62">
        <v>0</v>
      </c>
      <c r="J55" s="62">
        <v>0</v>
      </c>
      <c r="K55" s="63">
        <f>IF(SUM(Table2[[#This Row],[Taxes]:[Infrastructure Improvement Payments]])=0,"",SUM(Table2[[#This Row],[Taxes]:[Infrastructure Improvement Payments]]))</f>
        <v>1460000</v>
      </c>
      <c r="L55" s="70"/>
      <c r="N55" s="131"/>
      <c r="Q55" s="131"/>
      <c r="R55" s="131"/>
      <c r="S55" s="131"/>
      <c r="T55" s="131"/>
      <c r="U55" s="131"/>
      <c r="V55" s="131"/>
      <c r="W55" s="131"/>
      <c r="X55" s="131"/>
      <c r="Y55" s="131"/>
    </row>
    <row r="56" spans="1:25" ht="27.6" x14ac:dyDescent="0.25">
      <c r="A56" s="69" t="s">
        <v>143</v>
      </c>
      <c r="B56" s="60" t="s">
        <v>640</v>
      </c>
      <c r="C56" s="60" t="s">
        <v>533</v>
      </c>
      <c r="D56" s="61">
        <v>0</v>
      </c>
      <c r="E56" s="62">
        <v>0</v>
      </c>
      <c r="F56" s="62">
        <v>460000</v>
      </c>
      <c r="G56" s="62">
        <v>0</v>
      </c>
      <c r="H56" s="62">
        <v>0</v>
      </c>
      <c r="I56" s="62">
        <v>0</v>
      </c>
      <c r="J56" s="62">
        <v>0</v>
      </c>
      <c r="K56" s="63">
        <f>IF(SUM(Table2[[#This Row],[Taxes]:[Infrastructure Improvement Payments]])=0,"",SUM(Table2[[#This Row],[Taxes]:[Infrastructure Improvement Payments]]))</f>
        <v>460000</v>
      </c>
      <c r="L56" s="70"/>
      <c r="N56" s="131"/>
      <c r="Q56" s="131"/>
      <c r="R56" s="131"/>
      <c r="S56" s="131"/>
      <c r="T56" s="131"/>
      <c r="U56" s="131"/>
      <c r="V56" s="131"/>
      <c r="W56" s="131"/>
      <c r="X56" s="131"/>
      <c r="Y56" s="131"/>
    </row>
    <row r="57" spans="1:25" ht="27.6" x14ac:dyDescent="0.25">
      <c r="A57" s="69" t="s">
        <v>243</v>
      </c>
      <c r="B57" s="60" t="s">
        <v>641</v>
      </c>
      <c r="C57" s="60" t="s">
        <v>534</v>
      </c>
      <c r="D57" s="61">
        <v>0</v>
      </c>
      <c r="E57" s="62">
        <v>0</v>
      </c>
      <c r="F57" s="62">
        <v>4420000</v>
      </c>
      <c r="G57" s="62">
        <v>0</v>
      </c>
      <c r="H57" s="62">
        <v>0</v>
      </c>
      <c r="I57" s="62">
        <v>0</v>
      </c>
      <c r="J57" s="62">
        <v>0</v>
      </c>
      <c r="K57" s="63">
        <f>IF(SUM(Table2[[#This Row],[Taxes]:[Infrastructure Improvement Payments]])=0,"",SUM(Table2[[#This Row],[Taxes]:[Infrastructure Improvement Payments]]))</f>
        <v>4420000</v>
      </c>
      <c r="L57" s="70"/>
      <c r="N57" s="131"/>
      <c r="Q57" s="131"/>
      <c r="R57" s="131"/>
      <c r="S57" s="131"/>
      <c r="T57" s="131"/>
      <c r="U57" s="131"/>
      <c r="V57" s="131"/>
      <c r="W57" s="131"/>
      <c r="X57" s="131"/>
      <c r="Y57" s="131"/>
    </row>
    <row r="58" spans="1:25" ht="27.6" x14ac:dyDescent="0.25">
      <c r="A58" s="69" t="s">
        <v>243</v>
      </c>
      <c r="B58" s="60" t="s">
        <v>641</v>
      </c>
      <c r="C58" s="60" t="s">
        <v>535</v>
      </c>
      <c r="D58" s="61">
        <v>0</v>
      </c>
      <c r="E58" s="62">
        <v>0</v>
      </c>
      <c r="F58" s="62">
        <v>830000</v>
      </c>
      <c r="G58" s="62">
        <v>0</v>
      </c>
      <c r="H58" s="62">
        <v>0</v>
      </c>
      <c r="I58" s="62">
        <v>0</v>
      </c>
      <c r="J58" s="62">
        <v>0</v>
      </c>
      <c r="K58" s="63">
        <f>IF(SUM(Table2[[#This Row],[Taxes]:[Infrastructure Improvement Payments]])=0,"",SUM(Table2[[#This Row],[Taxes]:[Infrastructure Improvement Payments]]))</f>
        <v>830000</v>
      </c>
      <c r="L58" s="70"/>
      <c r="N58" s="131"/>
      <c r="Q58" s="131"/>
      <c r="R58" s="131"/>
      <c r="S58" s="131"/>
      <c r="T58" s="131"/>
      <c r="U58" s="131"/>
      <c r="V58" s="131"/>
      <c r="W58" s="131"/>
      <c r="X58" s="131"/>
      <c r="Y58" s="131"/>
    </row>
    <row r="59" spans="1:25" ht="27.6" x14ac:dyDescent="0.25">
      <c r="A59" s="69" t="s">
        <v>76</v>
      </c>
      <c r="B59" s="60" t="s">
        <v>642</v>
      </c>
      <c r="C59" s="60" t="s">
        <v>536</v>
      </c>
      <c r="D59" s="61">
        <v>0</v>
      </c>
      <c r="E59" s="62">
        <v>0</v>
      </c>
      <c r="F59" s="62">
        <v>8440000</v>
      </c>
      <c r="G59" s="62">
        <v>0</v>
      </c>
      <c r="H59" s="62">
        <v>0</v>
      </c>
      <c r="I59" s="62">
        <v>0</v>
      </c>
      <c r="J59" s="62">
        <v>0</v>
      </c>
      <c r="K59" s="63">
        <f>IF(SUM(Table2[[#This Row],[Taxes]:[Infrastructure Improvement Payments]])=0,"",SUM(Table2[[#This Row],[Taxes]:[Infrastructure Improvement Payments]]))</f>
        <v>8440000</v>
      </c>
      <c r="L59" s="70"/>
      <c r="N59" s="131"/>
      <c r="Q59" s="131"/>
      <c r="R59" s="131"/>
      <c r="S59" s="131"/>
      <c r="T59" s="131"/>
      <c r="U59" s="131"/>
      <c r="V59" s="131"/>
      <c r="W59" s="131"/>
      <c r="X59" s="131"/>
      <c r="Y59" s="131"/>
    </row>
    <row r="60" spans="1:25" ht="27.6" x14ac:dyDescent="0.25">
      <c r="A60" s="69" t="s">
        <v>76</v>
      </c>
      <c r="B60" s="60" t="s">
        <v>642</v>
      </c>
      <c r="C60" s="60" t="s">
        <v>537</v>
      </c>
      <c r="D60" s="61">
        <v>0</v>
      </c>
      <c r="E60" s="62">
        <v>0</v>
      </c>
      <c r="F60" s="62">
        <v>70000</v>
      </c>
      <c r="G60" s="62">
        <v>0</v>
      </c>
      <c r="H60" s="62">
        <v>0</v>
      </c>
      <c r="I60" s="62">
        <v>0</v>
      </c>
      <c r="J60" s="62">
        <v>0</v>
      </c>
      <c r="K60" s="63">
        <f>IF(SUM(Table2[[#This Row],[Taxes]:[Infrastructure Improvement Payments]])=0,"",SUM(Table2[[#This Row],[Taxes]:[Infrastructure Improvement Payments]]))</f>
        <v>70000</v>
      </c>
      <c r="L60" s="70"/>
      <c r="N60" s="131"/>
      <c r="Q60" s="131"/>
      <c r="R60" s="131"/>
      <c r="S60" s="131"/>
      <c r="T60" s="131"/>
      <c r="U60" s="131"/>
      <c r="V60" s="131"/>
      <c r="W60" s="131"/>
      <c r="X60" s="131"/>
      <c r="Y60" s="131"/>
    </row>
    <row r="61" spans="1:25" ht="27.6" x14ac:dyDescent="0.25">
      <c r="A61" s="69" t="s">
        <v>76</v>
      </c>
      <c r="B61" s="60" t="s">
        <v>538</v>
      </c>
      <c r="C61" s="60" t="s">
        <v>538</v>
      </c>
      <c r="D61" s="61">
        <v>0</v>
      </c>
      <c r="E61" s="62">
        <v>0</v>
      </c>
      <c r="F61" s="62">
        <v>210000</v>
      </c>
      <c r="G61" s="62">
        <v>0</v>
      </c>
      <c r="H61" s="62">
        <v>0</v>
      </c>
      <c r="I61" s="62">
        <v>0</v>
      </c>
      <c r="J61" s="62">
        <v>0</v>
      </c>
      <c r="K61" s="63">
        <f>IF(SUM(Table2[[#This Row],[Taxes]:[Infrastructure Improvement Payments]])=0,"",SUM(Table2[[#This Row],[Taxes]:[Infrastructure Improvement Payments]]))</f>
        <v>210000</v>
      </c>
      <c r="L61" s="70"/>
      <c r="N61" s="131"/>
      <c r="Q61" s="131"/>
      <c r="R61" s="131"/>
      <c r="S61" s="131"/>
      <c r="T61" s="131"/>
      <c r="U61" s="131"/>
      <c r="V61" s="131"/>
      <c r="W61" s="131"/>
      <c r="X61" s="131"/>
      <c r="Y61" s="131"/>
    </row>
    <row r="62" spans="1:25" ht="27.6" x14ac:dyDescent="0.25">
      <c r="A62" s="69" t="s">
        <v>76</v>
      </c>
      <c r="B62" s="60" t="s">
        <v>642</v>
      </c>
      <c r="C62" s="60" t="s">
        <v>642</v>
      </c>
      <c r="D62" s="61">
        <v>60000</v>
      </c>
      <c r="E62" s="62">
        <v>0</v>
      </c>
      <c r="F62" s="62">
        <v>9350000</v>
      </c>
      <c r="G62" s="62">
        <v>0</v>
      </c>
      <c r="H62" s="62">
        <v>0</v>
      </c>
      <c r="I62" s="62">
        <v>0</v>
      </c>
      <c r="J62" s="62">
        <v>0</v>
      </c>
      <c r="K62" s="63">
        <f>IF(SUM(Table2[[#This Row],[Taxes]:[Infrastructure Improvement Payments]])=0,"",SUM(Table2[[#This Row],[Taxes]:[Infrastructure Improvement Payments]]))</f>
        <v>9410000</v>
      </c>
      <c r="L62" s="70"/>
      <c r="N62" s="131"/>
      <c r="Q62" s="131"/>
      <c r="R62" s="131"/>
      <c r="S62" s="131"/>
      <c r="T62" s="131"/>
      <c r="U62" s="131"/>
      <c r="V62" s="131"/>
      <c r="W62" s="131"/>
      <c r="X62" s="131"/>
      <c r="Y62" s="131"/>
    </row>
    <row r="63" spans="1:25" ht="27.6" x14ac:dyDescent="0.25">
      <c r="A63" s="69" t="s">
        <v>76</v>
      </c>
      <c r="B63" s="60" t="s">
        <v>642</v>
      </c>
      <c r="C63" s="60" t="s">
        <v>539</v>
      </c>
      <c r="D63" s="61">
        <v>0</v>
      </c>
      <c r="E63" s="62">
        <v>0</v>
      </c>
      <c r="F63" s="62">
        <v>4800000</v>
      </c>
      <c r="G63" s="62">
        <v>0</v>
      </c>
      <c r="H63" s="62">
        <v>0</v>
      </c>
      <c r="I63" s="62">
        <v>0</v>
      </c>
      <c r="J63" s="62">
        <v>0</v>
      </c>
      <c r="K63" s="63">
        <f>IF(SUM(Table2[[#This Row],[Taxes]:[Infrastructure Improvement Payments]])=0,"",SUM(Table2[[#This Row],[Taxes]:[Infrastructure Improvement Payments]]))</f>
        <v>4800000</v>
      </c>
      <c r="L63" s="70"/>
      <c r="N63" s="131"/>
      <c r="Q63" s="131"/>
      <c r="R63" s="131"/>
      <c r="S63" s="131"/>
      <c r="T63" s="131"/>
      <c r="U63" s="131"/>
      <c r="V63" s="131"/>
      <c r="W63" s="131"/>
      <c r="X63" s="131"/>
      <c r="Y63" s="131"/>
    </row>
    <row r="64" spans="1:25" ht="27.6" x14ac:dyDescent="0.25">
      <c r="A64" s="69" t="s">
        <v>76</v>
      </c>
      <c r="B64" s="60" t="s">
        <v>643</v>
      </c>
      <c r="C64" s="60" t="s">
        <v>540</v>
      </c>
      <c r="D64" s="61">
        <v>0</v>
      </c>
      <c r="E64" s="62">
        <v>0</v>
      </c>
      <c r="F64" s="62">
        <v>3940000</v>
      </c>
      <c r="G64" s="62">
        <v>0</v>
      </c>
      <c r="H64" s="62">
        <v>0</v>
      </c>
      <c r="I64" s="62">
        <v>0</v>
      </c>
      <c r="J64" s="62">
        <v>0</v>
      </c>
      <c r="K64" s="63">
        <f>IF(SUM(Table2[[#This Row],[Taxes]:[Infrastructure Improvement Payments]])=0,"",SUM(Table2[[#This Row],[Taxes]:[Infrastructure Improvement Payments]]))</f>
        <v>3940000</v>
      </c>
      <c r="L64" s="70"/>
      <c r="N64" s="131"/>
      <c r="Q64" s="131"/>
      <c r="R64" s="131"/>
      <c r="S64" s="131"/>
      <c r="T64" s="131"/>
      <c r="U64" s="131"/>
      <c r="V64" s="131"/>
      <c r="W64" s="131"/>
      <c r="X64" s="131"/>
      <c r="Y64" s="131"/>
    </row>
    <row r="65" spans="1:101" ht="27.6" x14ac:dyDescent="0.25">
      <c r="A65" s="69" t="s">
        <v>76</v>
      </c>
      <c r="B65" s="60" t="s">
        <v>541</v>
      </c>
      <c r="C65" s="60" t="s">
        <v>541</v>
      </c>
      <c r="D65" s="61">
        <v>2730000</v>
      </c>
      <c r="E65" s="62">
        <v>0</v>
      </c>
      <c r="F65" s="62">
        <v>0</v>
      </c>
      <c r="G65" s="62">
        <v>0</v>
      </c>
      <c r="H65" s="62">
        <v>0</v>
      </c>
      <c r="I65" s="62">
        <v>0</v>
      </c>
      <c r="J65" s="62">
        <v>0</v>
      </c>
      <c r="K65" s="63">
        <f>IF(SUM(Table2[[#This Row],[Taxes]:[Infrastructure Improvement Payments]])=0,"",SUM(Table2[[#This Row],[Taxes]:[Infrastructure Improvement Payments]]))</f>
        <v>2730000</v>
      </c>
      <c r="L65" s="70"/>
      <c r="N65" s="131"/>
      <c r="Q65" s="131"/>
      <c r="R65" s="131"/>
      <c r="S65" s="131"/>
      <c r="T65" s="131"/>
      <c r="U65" s="131"/>
      <c r="V65" s="131"/>
      <c r="W65" s="131"/>
      <c r="X65" s="131"/>
      <c r="Y65" s="131"/>
    </row>
    <row r="66" spans="1:101" ht="27.6" x14ac:dyDescent="0.25">
      <c r="A66" s="69" t="s">
        <v>76</v>
      </c>
      <c r="B66" s="60" t="s">
        <v>643</v>
      </c>
      <c r="C66" s="60" t="s">
        <v>542</v>
      </c>
      <c r="D66" s="61">
        <v>0</v>
      </c>
      <c r="E66" s="62">
        <v>0</v>
      </c>
      <c r="F66" s="62">
        <v>4230000</v>
      </c>
      <c r="G66" s="62">
        <v>0</v>
      </c>
      <c r="H66" s="62">
        <v>0</v>
      </c>
      <c r="I66" s="62">
        <v>0</v>
      </c>
      <c r="J66" s="62">
        <v>0</v>
      </c>
      <c r="K66" s="63">
        <f>IF(SUM(Table2[[#This Row],[Taxes]:[Infrastructure Improvement Payments]])=0,"",SUM(Table2[[#This Row],[Taxes]:[Infrastructure Improvement Payments]]))</f>
        <v>4230000</v>
      </c>
      <c r="L66" s="70"/>
      <c r="N66" s="131"/>
      <c r="Q66" s="131"/>
      <c r="R66" s="131"/>
      <c r="S66" s="131"/>
      <c r="T66" s="131"/>
      <c r="U66" s="131"/>
      <c r="V66" s="131"/>
      <c r="W66" s="131"/>
      <c r="X66" s="131"/>
      <c r="Y66" s="131"/>
    </row>
    <row r="67" spans="1:101" ht="27.6" x14ac:dyDescent="0.25">
      <c r="A67" s="69" t="s">
        <v>76</v>
      </c>
      <c r="B67" s="60" t="s">
        <v>642</v>
      </c>
      <c r="C67" s="60" t="s">
        <v>543</v>
      </c>
      <c r="D67" s="61">
        <v>0</v>
      </c>
      <c r="E67" s="62">
        <v>103460000</v>
      </c>
      <c r="F67" s="62">
        <v>0</v>
      </c>
      <c r="G67" s="62">
        <v>0</v>
      </c>
      <c r="H67" s="62">
        <v>0</v>
      </c>
      <c r="I67" s="62">
        <v>0</v>
      </c>
      <c r="J67" s="62">
        <v>0</v>
      </c>
      <c r="K67" s="63">
        <f>IF(SUM(Table2[[#This Row],[Taxes]:[Infrastructure Improvement Payments]])=0,"",SUM(Table2[[#This Row],[Taxes]:[Infrastructure Improvement Payments]]))</f>
        <v>103460000</v>
      </c>
      <c r="L67" s="70"/>
      <c r="N67" s="131"/>
      <c r="Q67" s="131"/>
      <c r="R67" s="131"/>
      <c r="S67" s="131"/>
      <c r="T67" s="131"/>
      <c r="U67" s="131"/>
      <c r="V67" s="131"/>
      <c r="W67" s="131"/>
      <c r="X67" s="131"/>
      <c r="Y67" s="131"/>
      <c r="AC67" s="32" t="s">
        <v>50</v>
      </c>
      <c r="CW67" s="32" t="s">
        <v>422</v>
      </c>
    </row>
    <row r="68" spans="1:101" ht="55.2" x14ac:dyDescent="0.25">
      <c r="A68" s="69" t="s">
        <v>76</v>
      </c>
      <c r="B68" s="60" t="s">
        <v>644</v>
      </c>
      <c r="C68" s="60" t="s">
        <v>544</v>
      </c>
      <c r="D68" s="61">
        <v>0</v>
      </c>
      <c r="E68" s="62">
        <v>0</v>
      </c>
      <c r="F68" s="62">
        <v>3830000</v>
      </c>
      <c r="G68" s="62">
        <v>0</v>
      </c>
      <c r="H68" s="62">
        <v>0</v>
      </c>
      <c r="I68" s="62">
        <v>0</v>
      </c>
      <c r="J68" s="62">
        <v>0</v>
      </c>
      <c r="K68" s="63">
        <f>IF(SUM(Table2[[#This Row],[Taxes]:[Infrastructure Improvement Payments]])=0,"",SUM(Table2[[#This Row],[Taxes]:[Infrastructure Improvement Payments]]))</f>
        <v>3830000</v>
      </c>
      <c r="L68" s="70"/>
      <c r="N68" s="131"/>
      <c r="Q68" s="131"/>
      <c r="R68" s="131"/>
      <c r="S68" s="131"/>
      <c r="T68" s="131"/>
      <c r="U68" s="131"/>
      <c r="V68" s="131"/>
      <c r="W68" s="131"/>
      <c r="X68" s="131"/>
      <c r="Y68" s="131"/>
      <c r="AC68" s="32" t="s">
        <v>52</v>
      </c>
      <c r="CW68" s="32" t="s">
        <v>424</v>
      </c>
    </row>
    <row r="69" spans="1:101" ht="27.6" x14ac:dyDescent="0.25">
      <c r="A69" s="69" t="s">
        <v>76</v>
      </c>
      <c r="B69" s="60" t="s">
        <v>545</v>
      </c>
      <c r="C69" s="60" t="s">
        <v>545</v>
      </c>
      <c r="D69" s="61">
        <v>63260000</v>
      </c>
      <c r="E69" s="62">
        <v>0</v>
      </c>
      <c r="F69" s="62">
        <v>0</v>
      </c>
      <c r="G69" s="62">
        <v>0</v>
      </c>
      <c r="H69" s="62">
        <v>0</v>
      </c>
      <c r="I69" s="62">
        <v>0</v>
      </c>
      <c r="J69" s="62">
        <v>0</v>
      </c>
      <c r="K69" s="63">
        <f>IF(SUM(Table2[[#This Row],[Taxes]:[Infrastructure Improvement Payments]])=0,"",SUM(Table2[[#This Row],[Taxes]:[Infrastructure Improvement Payments]]))</f>
        <v>63260000</v>
      </c>
      <c r="L69" s="70"/>
      <c r="N69" s="131"/>
      <c r="Q69" s="131"/>
      <c r="R69" s="131"/>
      <c r="S69" s="131"/>
      <c r="T69" s="131"/>
      <c r="U69" s="131"/>
      <c r="V69" s="131"/>
      <c r="W69" s="131"/>
      <c r="X69" s="131"/>
      <c r="Y69" s="131"/>
      <c r="AC69" s="32" t="s">
        <v>51</v>
      </c>
      <c r="CW69" s="32" t="s">
        <v>425</v>
      </c>
    </row>
    <row r="70" spans="1:101" ht="27.6" x14ac:dyDescent="0.25">
      <c r="A70" s="69" t="s">
        <v>76</v>
      </c>
      <c r="B70" s="60" t="s">
        <v>645</v>
      </c>
      <c r="C70" s="60" t="s">
        <v>546</v>
      </c>
      <c r="D70" s="61">
        <v>0</v>
      </c>
      <c r="E70" s="62">
        <v>0</v>
      </c>
      <c r="F70" s="62">
        <v>1000000</v>
      </c>
      <c r="G70" s="62">
        <v>0</v>
      </c>
      <c r="H70" s="62">
        <v>0</v>
      </c>
      <c r="I70" s="62">
        <v>0</v>
      </c>
      <c r="J70" s="62">
        <v>0</v>
      </c>
      <c r="K70" s="63">
        <f>IF(SUM(Table2[[#This Row],[Taxes]:[Infrastructure Improvement Payments]])=0,"",SUM(Table2[[#This Row],[Taxes]:[Infrastructure Improvement Payments]]))</f>
        <v>1000000</v>
      </c>
      <c r="L70" s="70"/>
      <c r="N70" s="131"/>
      <c r="Q70" s="131"/>
      <c r="R70" s="131"/>
      <c r="S70" s="131"/>
      <c r="T70" s="131"/>
      <c r="U70" s="131"/>
      <c r="V70" s="131"/>
      <c r="W70" s="131"/>
      <c r="X70" s="131"/>
      <c r="Y70" s="131"/>
      <c r="AC70" s="32" t="s">
        <v>53</v>
      </c>
      <c r="CW70" s="32" t="s">
        <v>303</v>
      </c>
    </row>
    <row r="71" spans="1:101" ht="27.6" x14ac:dyDescent="0.25">
      <c r="A71" s="69" t="s">
        <v>76</v>
      </c>
      <c r="B71" s="60" t="s">
        <v>646</v>
      </c>
      <c r="C71" s="60" t="s">
        <v>547</v>
      </c>
      <c r="D71" s="61">
        <v>0</v>
      </c>
      <c r="E71" s="62">
        <v>0</v>
      </c>
      <c r="F71" s="62">
        <v>3970000</v>
      </c>
      <c r="G71" s="62">
        <v>0</v>
      </c>
      <c r="H71" s="62">
        <v>0</v>
      </c>
      <c r="I71" s="62">
        <v>0</v>
      </c>
      <c r="J71" s="62">
        <v>0</v>
      </c>
      <c r="K71" s="63">
        <f>IF(SUM(Table2[[#This Row],[Taxes]:[Infrastructure Improvement Payments]])=0,"",SUM(Table2[[#This Row],[Taxes]:[Infrastructure Improvement Payments]]))</f>
        <v>3970000</v>
      </c>
      <c r="L71" s="70"/>
      <c r="N71" s="131"/>
      <c r="Q71" s="131"/>
      <c r="R71" s="131"/>
      <c r="S71" s="131"/>
      <c r="T71" s="131"/>
      <c r="U71" s="131"/>
      <c r="V71" s="131"/>
      <c r="W71" s="131"/>
      <c r="X71" s="131"/>
      <c r="Y71" s="131"/>
      <c r="AC71" s="32" t="s">
        <v>54</v>
      </c>
      <c r="CW71" s="32" t="s">
        <v>427</v>
      </c>
    </row>
    <row r="72" spans="1:101" ht="14.4" x14ac:dyDescent="0.25">
      <c r="A72" s="69" t="s">
        <v>76</v>
      </c>
      <c r="B72" s="60" t="s">
        <v>548</v>
      </c>
      <c r="C72" s="60" t="s">
        <v>548</v>
      </c>
      <c r="D72" s="61">
        <v>60000</v>
      </c>
      <c r="E72" s="62">
        <v>0</v>
      </c>
      <c r="F72" s="60">
        <v>0</v>
      </c>
      <c r="G72" s="62">
        <v>0</v>
      </c>
      <c r="H72" s="62">
        <v>0</v>
      </c>
      <c r="I72" s="62">
        <v>0</v>
      </c>
      <c r="J72" s="62">
        <v>0</v>
      </c>
      <c r="K72" s="63">
        <f>IF(SUM(Table2[[#This Row],[Taxes]:[Infrastructure Improvement Payments]])=0,"",SUM(Table2[[#This Row],[Taxes]:[Infrastructure Improvement Payments]]))</f>
        <v>60000</v>
      </c>
      <c r="L72" s="70"/>
      <c r="N72" s="131"/>
      <c r="Q72" s="131"/>
      <c r="R72" s="131"/>
      <c r="S72" s="131"/>
      <c r="T72" s="131"/>
      <c r="U72" s="131"/>
      <c r="V72" s="131"/>
      <c r="W72" s="131"/>
      <c r="X72" s="131"/>
      <c r="Y72" s="131"/>
      <c r="AC72" s="32" t="s">
        <v>55</v>
      </c>
      <c r="CW72" s="32" t="s">
        <v>426</v>
      </c>
    </row>
    <row r="73" spans="1:101" ht="27.6" x14ac:dyDescent="0.25">
      <c r="A73" s="69" t="s">
        <v>76</v>
      </c>
      <c r="B73" s="60" t="s">
        <v>644</v>
      </c>
      <c r="C73" s="60" t="s">
        <v>550</v>
      </c>
      <c r="D73" s="61">
        <v>0</v>
      </c>
      <c r="E73" s="62">
        <v>0</v>
      </c>
      <c r="F73" s="123">
        <v>450000</v>
      </c>
      <c r="G73" s="62">
        <v>0</v>
      </c>
      <c r="H73" s="62">
        <v>0</v>
      </c>
      <c r="I73" s="62">
        <v>0</v>
      </c>
      <c r="J73" s="62">
        <v>0</v>
      </c>
      <c r="K73" s="63">
        <f>IF(SUM(Table2[[#This Row],[Taxes]:[Infrastructure Improvement Payments]])=0,"",SUM(Table2[[#This Row],[Taxes]:[Infrastructure Improvement Payments]]))</f>
        <v>450000</v>
      </c>
      <c r="L73" s="70"/>
      <c r="N73" s="131"/>
      <c r="Q73" s="131"/>
      <c r="R73" s="131"/>
      <c r="S73" s="131"/>
      <c r="T73" s="131"/>
      <c r="U73" s="131"/>
      <c r="V73" s="131"/>
      <c r="W73" s="131"/>
      <c r="X73" s="131"/>
      <c r="Y73" s="131"/>
    </row>
    <row r="74" spans="1:101" ht="41.4" x14ac:dyDescent="0.25">
      <c r="A74" s="69" t="s">
        <v>76</v>
      </c>
      <c r="B74" s="60" t="s">
        <v>647</v>
      </c>
      <c r="C74" s="60" t="s">
        <v>551</v>
      </c>
      <c r="D74" s="61">
        <v>0</v>
      </c>
      <c r="E74" s="62">
        <v>0</v>
      </c>
      <c r="F74" s="123">
        <v>420000</v>
      </c>
      <c r="G74" s="62">
        <v>0</v>
      </c>
      <c r="H74" s="62">
        <v>0</v>
      </c>
      <c r="I74" s="62">
        <v>0</v>
      </c>
      <c r="J74" s="62">
        <v>0</v>
      </c>
      <c r="K74" s="63">
        <f>IF(SUM(Table2[[#This Row],[Taxes]:[Infrastructure Improvement Payments]])=0,"",SUM(Table2[[#This Row],[Taxes]:[Infrastructure Improvement Payments]]))</f>
        <v>420000</v>
      </c>
      <c r="L74" s="70"/>
      <c r="N74" s="131"/>
      <c r="Q74" s="131"/>
      <c r="R74" s="131"/>
      <c r="S74" s="131"/>
      <c r="T74" s="131"/>
      <c r="U74" s="131"/>
      <c r="V74" s="131"/>
      <c r="W74" s="131"/>
      <c r="X74" s="131"/>
      <c r="Y74" s="131"/>
    </row>
    <row r="75" spans="1:101" ht="41.4" x14ac:dyDescent="0.25">
      <c r="A75" s="69" t="s">
        <v>76</v>
      </c>
      <c r="B75" s="60" t="s">
        <v>648</v>
      </c>
      <c r="C75" s="60" t="s">
        <v>552</v>
      </c>
      <c r="D75" s="61">
        <v>0</v>
      </c>
      <c r="E75" s="62">
        <v>0</v>
      </c>
      <c r="F75" s="123">
        <v>620000</v>
      </c>
      <c r="G75" s="62">
        <v>0</v>
      </c>
      <c r="H75" s="62">
        <v>0</v>
      </c>
      <c r="I75" s="62">
        <v>0</v>
      </c>
      <c r="J75" s="62">
        <v>0</v>
      </c>
      <c r="K75" s="63">
        <f>IF(SUM(Table2[[#This Row],[Taxes]:[Infrastructure Improvement Payments]])=0,"",SUM(Table2[[#This Row],[Taxes]:[Infrastructure Improvement Payments]]))</f>
        <v>620000</v>
      </c>
      <c r="L75" s="70"/>
      <c r="N75" s="131"/>
      <c r="Q75" s="131"/>
      <c r="R75" s="131"/>
      <c r="S75" s="131"/>
      <c r="T75" s="131"/>
      <c r="U75" s="131"/>
      <c r="V75" s="131"/>
      <c r="W75" s="131"/>
      <c r="X75" s="131"/>
      <c r="Y75" s="131"/>
    </row>
    <row r="76" spans="1:101" ht="14.4" x14ac:dyDescent="0.25">
      <c r="A76" s="69" t="s">
        <v>76</v>
      </c>
      <c r="B76" s="60" t="s">
        <v>553</v>
      </c>
      <c r="C76" s="60" t="s">
        <v>553</v>
      </c>
      <c r="D76" s="61">
        <v>330000</v>
      </c>
      <c r="E76" s="62">
        <v>0</v>
      </c>
      <c r="F76" s="123">
        <v>0</v>
      </c>
      <c r="G76" s="62">
        <v>0</v>
      </c>
      <c r="H76" s="62">
        <v>0</v>
      </c>
      <c r="I76" s="62">
        <v>0</v>
      </c>
      <c r="J76" s="62">
        <v>0</v>
      </c>
      <c r="K76" s="63">
        <f>IF(SUM(Table2[[#This Row],[Taxes]:[Infrastructure Improvement Payments]])=0,"",SUM(Table2[[#This Row],[Taxes]:[Infrastructure Improvement Payments]]))</f>
        <v>330000</v>
      </c>
      <c r="L76" s="70"/>
      <c r="N76" s="131"/>
      <c r="Q76" s="131"/>
      <c r="R76" s="131"/>
      <c r="S76" s="131"/>
      <c r="T76" s="131"/>
      <c r="U76" s="131"/>
      <c r="V76" s="131"/>
      <c r="W76" s="131"/>
      <c r="X76" s="131"/>
      <c r="Y76" s="131"/>
    </row>
    <row r="77" spans="1:101" ht="14.4" x14ac:dyDescent="0.25">
      <c r="A77" s="69" t="s">
        <v>76</v>
      </c>
      <c r="B77" s="60" t="s">
        <v>554</v>
      </c>
      <c r="C77" s="60" t="s">
        <v>554</v>
      </c>
      <c r="D77" s="61">
        <v>0</v>
      </c>
      <c r="E77" s="62">
        <v>0</v>
      </c>
      <c r="F77" s="123">
        <v>210000</v>
      </c>
      <c r="G77" s="62">
        <v>0</v>
      </c>
      <c r="H77" s="62">
        <v>0</v>
      </c>
      <c r="I77" s="62">
        <v>0</v>
      </c>
      <c r="J77" s="62">
        <v>0</v>
      </c>
      <c r="K77" s="63">
        <f>IF(SUM(Table2[[#This Row],[Taxes]:[Infrastructure Improvement Payments]])=0,"",SUM(Table2[[#This Row],[Taxes]:[Infrastructure Improvement Payments]]))</f>
        <v>210000</v>
      </c>
      <c r="L77" s="70"/>
      <c r="N77" s="131"/>
      <c r="Q77" s="131"/>
      <c r="R77" s="131"/>
      <c r="S77" s="131"/>
      <c r="T77" s="131"/>
      <c r="U77" s="131"/>
      <c r="V77" s="131"/>
      <c r="W77" s="131"/>
      <c r="X77" s="131"/>
      <c r="Y77" s="131"/>
    </row>
    <row r="78" spans="1:101" ht="27.6" x14ac:dyDescent="0.25">
      <c r="A78" s="69" t="s">
        <v>76</v>
      </c>
      <c r="B78" s="60" t="s">
        <v>644</v>
      </c>
      <c r="C78" s="60" t="s">
        <v>555</v>
      </c>
      <c r="D78" s="61">
        <v>0</v>
      </c>
      <c r="E78" s="62">
        <v>0</v>
      </c>
      <c r="F78" s="123">
        <v>190000</v>
      </c>
      <c r="G78" s="62">
        <v>0</v>
      </c>
      <c r="H78" s="62">
        <v>0</v>
      </c>
      <c r="I78" s="62">
        <v>0</v>
      </c>
      <c r="J78" s="62">
        <v>0</v>
      </c>
      <c r="K78" s="63">
        <f>IF(SUM(Table2[[#This Row],[Taxes]:[Infrastructure Improvement Payments]])=0,"",SUM(Table2[[#This Row],[Taxes]:[Infrastructure Improvement Payments]]))</f>
        <v>190000</v>
      </c>
      <c r="L78" s="70"/>
      <c r="N78" s="131"/>
      <c r="Q78" s="131"/>
      <c r="R78" s="131"/>
      <c r="S78" s="131"/>
      <c r="T78" s="131"/>
      <c r="U78" s="131"/>
      <c r="V78" s="131"/>
      <c r="W78" s="131"/>
      <c r="X78" s="131"/>
      <c r="Y78" s="131"/>
    </row>
    <row r="79" spans="1:101" ht="27.6" x14ac:dyDescent="0.25">
      <c r="A79" s="69" t="s">
        <v>76</v>
      </c>
      <c r="B79" s="60" t="s">
        <v>556</v>
      </c>
      <c r="C79" s="60"/>
      <c r="D79" s="61">
        <v>0</v>
      </c>
      <c r="E79" s="62">
        <v>0</v>
      </c>
      <c r="F79" s="123">
        <v>520000</v>
      </c>
      <c r="G79" s="62">
        <v>0</v>
      </c>
      <c r="H79" s="62">
        <v>0</v>
      </c>
      <c r="I79" s="62">
        <v>0</v>
      </c>
      <c r="J79" s="62">
        <v>0</v>
      </c>
      <c r="K79" s="63">
        <f>IF(SUM(Table2[[#This Row],[Taxes]:[Infrastructure Improvement Payments]])=0,"",SUM(Table2[[#This Row],[Taxes]:[Infrastructure Improvement Payments]]))</f>
        <v>520000</v>
      </c>
      <c r="L79" s="70"/>
      <c r="N79" s="131"/>
      <c r="Q79" s="131"/>
      <c r="R79" s="131"/>
      <c r="S79" s="131"/>
      <c r="T79" s="131"/>
      <c r="U79" s="131"/>
      <c r="V79" s="131"/>
      <c r="W79" s="131"/>
      <c r="X79" s="131"/>
      <c r="Y79" s="131"/>
    </row>
    <row r="80" spans="1:101" ht="27.6" x14ac:dyDescent="0.25">
      <c r="A80" s="69" t="s">
        <v>76</v>
      </c>
      <c r="B80" s="60" t="s">
        <v>642</v>
      </c>
      <c r="C80" s="60" t="s">
        <v>557</v>
      </c>
      <c r="D80" s="61">
        <v>0</v>
      </c>
      <c r="E80" s="62">
        <v>0</v>
      </c>
      <c r="F80" s="123">
        <v>90000</v>
      </c>
      <c r="G80" s="62">
        <v>0</v>
      </c>
      <c r="H80" s="62">
        <v>0</v>
      </c>
      <c r="I80" s="62">
        <v>0</v>
      </c>
      <c r="J80" s="62">
        <v>0</v>
      </c>
      <c r="K80" s="63">
        <f>IF(SUM(Table2[[#This Row],[Taxes]:[Infrastructure Improvement Payments]])=0,"",SUM(Table2[[#This Row],[Taxes]:[Infrastructure Improvement Payments]]))</f>
        <v>90000</v>
      </c>
      <c r="L80" s="70"/>
      <c r="N80" s="131"/>
      <c r="Q80" s="131"/>
      <c r="R80" s="131"/>
      <c r="S80" s="131"/>
      <c r="T80" s="131"/>
      <c r="U80" s="131"/>
      <c r="V80" s="131"/>
      <c r="W80" s="131"/>
      <c r="X80" s="131"/>
      <c r="Y80" s="131"/>
    </row>
    <row r="81" spans="1:101" ht="14.4" x14ac:dyDescent="0.25">
      <c r="A81" s="69" t="s">
        <v>76</v>
      </c>
      <c r="B81" s="60" t="s">
        <v>558</v>
      </c>
      <c r="C81" s="60" t="s">
        <v>558</v>
      </c>
      <c r="D81" s="61">
        <v>30000</v>
      </c>
      <c r="E81" s="62">
        <v>0</v>
      </c>
      <c r="F81" s="123">
        <v>0</v>
      </c>
      <c r="G81" s="62">
        <v>0</v>
      </c>
      <c r="H81" s="62">
        <v>0</v>
      </c>
      <c r="I81" s="62">
        <v>0</v>
      </c>
      <c r="J81" s="62">
        <v>0</v>
      </c>
      <c r="K81" s="63">
        <f>IF(SUM(Table2[[#This Row],[Taxes]:[Infrastructure Improvement Payments]])=0,"",SUM(Table2[[#This Row],[Taxes]:[Infrastructure Improvement Payments]]))</f>
        <v>30000</v>
      </c>
      <c r="L81" s="70"/>
      <c r="N81" s="131"/>
      <c r="Q81" s="131"/>
      <c r="R81" s="131"/>
      <c r="S81" s="131"/>
      <c r="T81" s="131"/>
      <c r="U81" s="131"/>
      <c r="V81" s="131"/>
      <c r="W81" s="131"/>
      <c r="X81" s="131"/>
      <c r="Y81" s="131"/>
    </row>
    <row r="82" spans="1:101" ht="14.4" x14ac:dyDescent="0.25">
      <c r="A82" s="69" t="s">
        <v>123</v>
      </c>
      <c r="B82" s="60" t="s">
        <v>649</v>
      </c>
      <c r="C82" s="60" t="s">
        <v>559</v>
      </c>
      <c r="D82" s="61">
        <v>0</v>
      </c>
      <c r="E82" s="62">
        <v>0</v>
      </c>
      <c r="F82" s="123">
        <v>70000</v>
      </c>
      <c r="G82" s="62">
        <v>0</v>
      </c>
      <c r="H82" s="62">
        <v>0</v>
      </c>
      <c r="I82" s="62">
        <v>0</v>
      </c>
      <c r="J82" s="62">
        <v>0</v>
      </c>
      <c r="K82" s="63">
        <f>IF(SUM(Table2[[#This Row],[Taxes]:[Infrastructure Improvement Payments]])=0,"",SUM(Table2[[#This Row],[Taxes]:[Infrastructure Improvement Payments]]))</f>
        <v>70000</v>
      </c>
      <c r="L82" s="70"/>
      <c r="N82" s="131"/>
      <c r="Q82" s="131"/>
      <c r="R82" s="131"/>
      <c r="S82" s="131"/>
      <c r="T82" s="131"/>
      <c r="U82" s="131"/>
      <c r="V82" s="131"/>
      <c r="W82" s="131"/>
      <c r="X82" s="131"/>
      <c r="Y82" s="131"/>
    </row>
    <row r="83" spans="1:101" ht="14.4" x14ac:dyDescent="0.25">
      <c r="A83" s="69"/>
      <c r="B83" s="60"/>
      <c r="C83" s="60"/>
      <c r="D83" s="61"/>
      <c r="E83" s="62"/>
      <c r="F83" s="123"/>
      <c r="G83" s="62"/>
      <c r="H83" s="62"/>
      <c r="I83" s="62"/>
      <c r="J83" s="62"/>
      <c r="K83" s="63" t="str">
        <f>IF(SUM(Table2[[#This Row],[Taxes]:[Infrastructure Improvement Payments]])=0,"",SUM(Table2[[#This Row],[Taxes]:[Infrastructure Improvement Payments]]))</f>
        <v/>
      </c>
      <c r="L83" s="70"/>
    </row>
    <row r="84" spans="1:101" ht="14.4" x14ac:dyDescent="0.25">
      <c r="A84" s="69"/>
      <c r="B84" s="60" t="s">
        <v>619</v>
      </c>
      <c r="C84" s="60"/>
      <c r="D84" s="61">
        <f t="shared" ref="D84:J84" si="0">SUBTOTAL(109,D10:D83)</f>
        <v>25447340000</v>
      </c>
      <c r="E84" s="61">
        <f t="shared" si="0"/>
        <v>1443610000</v>
      </c>
      <c r="F84" s="61">
        <f t="shared" si="0"/>
        <v>434560000</v>
      </c>
      <c r="G84" s="61">
        <f t="shared" si="0"/>
        <v>1209690000</v>
      </c>
      <c r="H84" s="61">
        <f t="shared" si="0"/>
        <v>264290000</v>
      </c>
      <c r="I84" s="61">
        <f t="shared" si="0"/>
        <v>0</v>
      </c>
      <c r="J84" s="61">
        <f t="shared" si="0"/>
        <v>690000</v>
      </c>
      <c r="K84" s="63">
        <f>IF(SUM(Table2[[#This Row],[Taxes]:[Infrastructure Improvement Payments]])=0,"",SUM(Table2[[#This Row],[Taxes]:[Infrastructure Improvement Payments]]))</f>
        <v>28800180000</v>
      </c>
      <c r="L84" s="70"/>
    </row>
    <row r="85" spans="1:101" ht="14.4" x14ac:dyDescent="0.25">
      <c r="A85" s="69"/>
      <c r="B85" s="60"/>
      <c r="C85" s="60"/>
      <c r="D85" s="61"/>
      <c r="E85" s="62"/>
      <c r="F85" s="123"/>
      <c r="G85" s="62"/>
      <c r="H85" s="62"/>
      <c r="I85" s="62"/>
      <c r="J85" s="62"/>
      <c r="K85" s="63" t="str">
        <f>IF(SUM(Table2[[#This Row],[Taxes]:[Infrastructure Improvement Payments]])=0,"",SUM(Table2[[#This Row],[Taxes]:[Infrastructure Improvement Payments]]))</f>
        <v/>
      </c>
      <c r="L85" s="70"/>
    </row>
    <row r="86" spans="1:101" ht="94.5" customHeight="1" thickBot="1" x14ac:dyDescent="0.3">
      <c r="A86" s="92" t="s">
        <v>21</v>
      </c>
      <c r="B86" s="178" t="s">
        <v>620</v>
      </c>
      <c r="C86" s="179"/>
      <c r="D86" s="179"/>
      <c r="E86" s="179"/>
      <c r="F86" s="179"/>
      <c r="G86" s="179"/>
      <c r="H86" s="179"/>
      <c r="I86" s="179"/>
      <c r="J86" s="179"/>
      <c r="K86" s="179"/>
      <c r="L86" s="180"/>
      <c r="AC86" s="32" t="s">
        <v>61</v>
      </c>
      <c r="CW86" s="32" t="s">
        <v>429</v>
      </c>
    </row>
    <row r="87" spans="1:101" ht="15.6" x14ac:dyDescent="0.25">
      <c r="A87" s="175" t="s">
        <v>482</v>
      </c>
      <c r="B87" s="175"/>
      <c r="C87" s="175"/>
      <c r="D87" s="175"/>
      <c r="E87" s="175"/>
      <c r="F87" s="175"/>
      <c r="G87" s="175"/>
      <c r="H87" s="175"/>
      <c r="I87" s="175"/>
      <c r="J87" s="175"/>
      <c r="K87" s="175"/>
      <c r="AC87" s="32" t="s">
        <v>62</v>
      </c>
      <c r="CW87" s="32" t="s">
        <v>415</v>
      </c>
    </row>
    <row r="88" spans="1:101" ht="14.4" x14ac:dyDescent="0.25">
      <c r="A88" s="176" t="s">
        <v>466</v>
      </c>
      <c r="B88" s="176"/>
      <c r="C88" s="176"/>
      <c r="D88" s="176"/>
      <c r="E88" s="176"/>
      <c r="F88" s="176"/>
      <c r="G88" s="176"/>
      <c r="H88" s="176"/>
      <c r="I88" s="176"/>
      <c r="J88" s="176"/>
      <c r="K88" s="176"/>
      <c r="AC88" s="32" t="s">
        <v>63</v>
      </c>
      <c r="CW88" s="32" t="s">
        <v>428</v>
      </c>
    </row>
    <row r="89" spans="1:101" ht="15.6" x14ac:dyDescent="0.25">
      <c r="A89" s="177" t="s">
        <v>465</v>
      </c>
      <c r="B89" s="177"/>
      <c r="C89" s="177"/>
      <c r="D89" s="177"/>
      <c r="E89" s="177"/>
      <c r="F89" s="177"/>
      <c r="G89" s="177"/>
      <c r="H89" s="177"/>
      <c r="I89" s="177"/>
      <c r="J89" s="177"/>
      <c r="K89" s="177"/>
      <c r="AC89" s="32" t="s">
        <v>86</v>
      </c>
      <c r="CW89" s="32" t="s">
        <v>430</v>
      </c>
    </row>
    <row r="90" spans="1:101" ht="14.4" x14ac:dyDescent="0.25">
      <c r="A90" s="176" t="s">
        <v>467</v>
      </c>
      <c r="B90" s="176"/>
      <c r="C90" s="176"/>
      <c r="D90" s="176"/>
      <c r="E90" s="176"/>
      <c r="F90" s="176"/>
      <c r="G90" s="176"/>
      <c r="H90" s="176"/>
      <c r="I90" s="176"/>
      <c r="J90" s="176"/>
      <c r="K90" s="176"/>
      <c r="AC90" s="32" t="s">
        <v>64</v>
      </c>
      <c r="CW90" s="32" t="s">
        <v>433</v>
      </c>
    </row>
    <row r="91" spans="1:101" x14ac:dyDescent="0.3">
      <c r="AC91" s="32" t="s">
        <v>65</v>
      </c>
      <c r="CW91" s="32" t="s">
        <v>436</v>
      </c>
    </row>
    <row r="92" spans="1:101" ht="14.4" x14ac:dyDescent="0.25">
      <c r="C92" s="121"/>
      <c r="D92" s="122"/>
      <c r="E92" s="122"/>
      <c r="F92" s="122"/>
      <c r="G92" s="122"/>
      <c r="H92" s="122"/>
      <c r="I92" s="122"/>
      <c r="J92" s="122"/>
      <c r="K92" s="122"/>
      <c r="AC92" s="32" t="s">
        <v>66</v>
      </c>
      <c r="CW92" s="32" t="s">
        <v>432</v>
      </c>
    </row>
    <row r="93" spans="1:101" ht="14.4" x14ac:dyDescent="0.25">
      <c r="D93" s="129"/>
      <c r="E93" s="129"/>
      <c r="F93" s="129"/>
      <c r="G93" s="129"/>
      <c r="H93" s="129"/>
      <c r="I93" s="129"/>
      <c r="J93" s="129"/>
      <c r="K93" s="129"/>
      <c r="AC93" s="32" t="s">
        <v>67</v>
      </c>
      <c r="CW93" s="32" t="s">
        <v>435</v>
      </c>
    </row>
    <row r="94" spans="1:101" ht="14.4" x14ac:dyDescent="0.25">
      <c r="C94" s="121"/>
      <c r="E94" s="3"/>
      <c r="F94" s="3"/>
      <c r="G94" s="3"/>
      <c r="H94" s="3"/>
      <c r="I94" s="3"/>
      <c r="J94" s="3"/>
      <c r="K94" s="3"/>
    </row>
    <row r="95" spans="1:101" ht="14.4" x14ac:dyDescent="0.25">
      <c r="D95" s="122"/>
      <c r="E95" s="122"/>
      <c r="F95" s="122"/>
      <c r="G95" s="122"/>
      <c r="H95" s="122"/>
      <c r="I95" s="122"/>
      <c r="J95" s="122"/>
      <c r="K95" s="122"/>
      <c r="AC95" s="32" t="s">
        <v>69</v>
      </c>
      <c r="CW95" s="32" t="s">
        <v>431</v>
      </c>
    </row>
    <row r="96" spans="1:101" ht="30.75" customHeight="1" x14ac:dyDescent="0.25">
      <c r="D96" s="122"/>
      <c r="E96" s="122"/>
      <c r="F96" s="122"/>
      <c r="G96" s="122"/>
      <c r="H96" s="122"/>
      <c r="I96" s="122"/>
      <c r="J96" s="122"/>
      <c r="K96" s="122"/>
      <c r="AC96" s="32" t="s">
        <v>70</v>
      </c>
      <c r="CW96" s="32" t="s">
        <v>437</v>
      </c>
    </row>
    <row r="97" spans="4:101" ht="30.75" customHeight="1" x14ac:dyDescent="0.25">
      <c r="D97" s="122"/>
      <c r="E97" s="122"/>
      <c r="F97" s="122"/>
      <c r="G97" s="122"/>
      <c r="H97" s="122"/>
      <c r="I97" s="122"/>
      <c r="J97" s="122"/>
      <c r="K97" s="122"/>
      <c r="AC97" s="32" t="s">
        <v>71</v>
      </c>
      <c r="CW97" s="32" t="s">
        <v>439</v>
      </c>
    </row>
    <row r="98" spans="4:101" ht="30.75" customHeight="1" x14ac:dyDescent="0.3">
      <c r="AC98" s="32" t="s">
        <v>72</v>
      </c>
      <c r="CW98" s="32" t="s">
        <v>438</v>
      </c>
    </row>
    <row r="99" spans="4:101" x14ac:dyDescent="0.3">
      <c r="AC99" s="32" t="s">
        <v>73</v>
      </c>
      <c r="CW99" s="32" t="s">
        <v>441</v>
      </c>
    </row>
    <row r="100" spans="4:101" ht="30.75" customHeight="1" x14ac:dyDescent="0.3">
      <c r="AC100" s="32" t="s">
        <v>77</v>
      </c>
      <c r="CW100" s="32" t="s">
        <v>301</v>
      </c>
    </row>
    <row r="101" spans="4:101" x14ac:dyDescent="0.3">
      <c r="AC101" s="32" t="s">
        <v>74</v>
      </c>
      <c r="CW101" s="32" t="s">
        <v>403</v>
      </c>
    </row>
    <row r="102" spans="4:101" ht="30.75" customHeight="1" x14ac:dyDescent="0.3">
      <c r="AC102" s="32" t="s">
        <v>75</v>
      </c>
      <c r="CW102" s="32" t="s">
        <v>412</v>
      </c>
    </row>
    <row r="103" spans="4:101" ht="30.75" customHeight="1" x14ac:dyDescent="0.3">
      <c r="AC103" s="32" t="s">
        <v>78</v>
      </c>
      <c r="CW103" s="32" t="s">
        <v>442</v>
      </c>
    </row>
    <row r="104" spans="4:101" x14ac:dyDescent="0.3">
      <c r="AC104" s="32" t="s">
        <v>79</v>
      </c>
      <c r="CW104" s="32" t="s">
        <v>443</v>
      </c>
    </row>
    <row r="105" spans="4:101" ht="30.75" customHeight="1" x14ac:dyDescent="0.3">
      <c r="AC105" s="32" t="s">
        <v>58</v>
      </c>
      <c r="CW105" s="32" t="s">
        <v>444</v>
      </c>
    </row>
    <row r="106" spans="4:101" x14ac:dyDescent="0.3">
      <c r="AC106" s="32" t="s">
        <v>80</v>
      </c>
      <c r="CW106" s="32" t="s">
        <v>406</v>
      </c>
    </row>
    <row r="107" spans="4:101" ht="30.75" customHeight="1" x14ac:dyDescent="0.3">
      <c r="AC107" s="32" t="s">
        <v>81</v>
      </c>
      <c r="CW107" s="32" t="s">
        <v>440</v>
      </c>
    </row>
    <row r="108" spans="4:101" x14ac:dyDescent="0.3">
      <c r="AC108" s="32" t="s">
        <v>82</v>
      </c>
      <c r="CW108" s="32" t="s">
        <v>302</v>
      </c>
    </row>
    <row r="109" spans="4:101" x14ac:dyDescent="0.3">
      <c r="AC109" s="32" t="s">
        <v>87</v>
      </c>
      <c r="CW109" s="32" t="s">
        <v>304</v>
      </c>
    </row>
    <row r="110" spans="4:101" x14ac:dyDescent="0.3">
      <c r="AC110" s="32" t="s">
        <v>93</v>
      </c>
      <c r="CW110" s="32" t="s">
        <v>362</v>
      </c>
    </row>
    <row r="111" spans="4:101" x14ac:dyDescent="0.3">
      <c r="AC111" s="32" t="s">
        <v>158</v>
      </c>
      <c r="CW111" s="32" t="s">
        <v>307</v>
      </c>
    </row>
    <row r="112" spans="4:101" x14ac:dyDescent="0.3">
      <c r="AC112" s="32" t="s">
        <v>89</v>
      </c>
      <c r="CW112" s="32" t="s">
        <v>305</v>
      </c>
    </row>
    <row r="113" spans="29:101" x14ac:dyDescent="0.3">
      <c r="AC113" s="32" t="s">
        <v>88</v>
      </c>
      <c r="CW113" s="32" t="s">
        <v>308</v>
      </c>
    </row>
    <row r="114" spans="29:101" ht="30.75" customHeight="1" x14ac:dyDescent="0.3">
      <c r="AC114" s="32" t="s">
        <v>92</v>
      </c>
      <c r="CW114" s="32" t="s">
        <v>326</v>
      </c>
    </row>
    <row r="115" spans="29:101" ht="45.75" customHeight="1" x14ac:dyDescent="0.3">
      <c r="AC115" s="32" t="s">
        <v>94</v>
      </c>
      <c r="CW115" s="32" t="s">
        <v>323</v>
      </c>
    </row>
    <row r="116" spans="29:101" x14ac:dyDescent="0.3">
      <c r="AC116" s="32" t="s">
        <v>91</v>
      </c>
      <c r="CW116" s="32" t="s">
        <v>312</v>
      </c>
    </row>
    <row r="117" spans="29:101" x14ac:dyDescent="0.3">
      <c r="AC117" s="32" t="s">
        <v>139</v>
      </c>
      <c r="CW117" s="32" t="s">
        <v>311</v>
      </c>
    </row>
    <row r="118" spans="29:101" x14ac:dyDescent="0.3">
      <c r="AC118" s="32" t="s">
        <v>95</v>
      </c>
      <c r="CW118" s="32" t="s">
        <v>328</v>
      </c>
    </row>
    <row r="119" spans="29:101" x14ac:dyDescent="0.3">
      <c r="AC119" s="32" t="s">
        <v>96</v>
      </c>
      <c r="CW119" s="32" t="s">
        <v>324</v>
      </c>
    </row>
    <row r="120" spans="29:101" ht="30.75" customHeight="1" x14ac:dyDescent="0.3">
      <c r="AC120" s="32" t="s">
        <v>97</v>
      </c>
      <c r="CW120" s="32" t="s">
        <v>310</v>
      </c>
    </row>
    <row r="121" spans="29:101" x14ac:dyDescent="0.3">
      <c r="AC121" s="32" t="s">
        <v>98</v>
      </c>
      <c r="CW121" s="32" t="s">
        <v>318</v>
      </c>
    </row>
    <row r="122" spans="29:101" x14ac:dyDescent="0.3">
      <c r="AC122" s="32" t="s">
        <v>101</v>
      </c>
      <c r="CW122" s="32" t="s">
        <v>319</v>
      </c>
    </row>
    <row r="123" spans="29:101" x14ac:dyDescent="0.3">
      <c r="AC123" s="32" t="s">
        <v>100</v>
      </c>
      <c r="CW123" s="32" t="s">
        <v>315</v>
      </c>
    </row>
    <row r="124" spans="29:101" x14ac:dyDescent="0.3">
      <c r="AC124" s="32" t="s">
        <v>102</v>
      </c>
      <c r="CW124" s="32" t="s">
        <v>313</v>
      </c>
    </row>
    <row r="125" spans="29:101" x14ac:dyDescent="0.3">
      <c r="AC125" s="32" t="s">
        <v>103</v>
      </c>
      <c r="CW125" s="32" t="s">
        <v>321</v>
      </c>
    </row>
    <row r="126" spans="29:101" ht="60.75" customHeight="1" x14ac:dyDescent="0.3">
      <c r="AC126" s="32" t="s">
        <v>104</v>
      </c>
      <c r="CW126" s="32" t="s">
        <v>322</v>
      </c>
    </row>
    <row r="127" spans="29:101" ht="75.75" customHeight="1" x14ac:dyDescent="0.3">
      <c r="AC127" s="32" t="s">
        <v>106</v>
      </c>
      <c r="CW127" s="32" t="s">
        <v>314</v>
      </c>
    </row>
    <row r="128" spans="29:101" ht="30.75" customHeight="1" x14ac:dyDescent="0.3">
      <c r="AC128" s="32" t="s">
        <v>248</v>
      </c>
      <c r="CW128" s="32" t="s">
        <v>327</v>
      </c>
    </row>
    <row r="129" spans="29:101" x14ac:dyDescent="0.3">
      <c r="AC129" s="32" t="s">
        <v>129</v>
      </c>
      <c r="CW129" s="32" t="s">
        <v>329</v>
      </c>
    </row>
    <row r="130" spans="29:101" x14ac:dyDescent="0.3">
      <c r="AC130" s="32" t="s">
        <v>108</v>
      </c>
      <c r="CW130" s="32" t="s">
        <v>335</v>
      </c>
    </row>
    <row r="131" spans="29:101" ht="15" customHeight="1" x14ac:dyDescent="0.3">
      <c r="AC131" s="32" t="s">
        <v>105</v>
      </c>
      <c r="CW131" s="32" t="s">
        <v>334</v>
      </c>
    </row>
    <row r="132" spans="29:101" x14ac:dyDescent="0.3">
      <c r="AC132" s="32" t="s">
        <v>110</v>
      </c>
      <c r="CW132" s="32" t="s">
        <v>336</v>
      </c>
    </row>
    <row r="133" spans="29:101" x14ac:dyDescent="0.3">
      <c r="AC133" s="32" t="s">
        <v>113</v>
      </c>
      <c r="CW133" s="32" t="s">
        <v>331</v>
      </c>
    </row>
    <row r="134" spans="29:101" x14ac:dyDescent="0.3">
      <c r="AC134" s="32" t="s">
        <v>115</v>
      </c>
      <c r="CW134" s="32" t="s">
        <v>333</v>
      </c>
    </row>
    <row r="135" spans="29:101" ht="30.75" customHeight="1" x14ac:dyDescent="0.3">
      <c r="AC135" s="32" t="s">
        <v>112</v>
      </c>
      <c r="CW135" s="32" t="s">
        <v>337</v>
      </c>
    </row>
    <row r="136" spans="29:101" ht="30.75" customHeight="1" x14ac:dyDescent="0.3">
      <c r="AC136" s="32" t="s">
        <v>111</v>
      </c>
      <c r="CW136" s="32" t="s">
        <v>339</v>
      </c>
    </row>
    <row r="137" spans="29:101" x14ac:dyDescent="0.3">
      <c r="AC137" s="32" t="s">
        <v>116</v>
      </c>
      <c r="CW137" s="32" t="s">
        <v>342</v>
      </c>
    </row>
    <row r="138" spans="29:101" x14ac:dyDescent="0.3">
      <c r="AC138" s="32" t="s">
        <v>121</v>
      </c>
      <c r="CW138" s="32" t="s">
        <v>340</v>
      </c>
    </row>
    <row r="139" spans="29:101" ht="30.75" customHeight="1" x14ac:dyDescent="0.3">
      <c r="AC139" s="32" t="s">
        <v>213</v>
      </c>
      <c r="CW139" s="32" t="s">
        <v>343</v>
      </c>
    </row>
    <row r="140" spans="29:101" x14ac:dyDescent="0.3">
      <c r="AC140" s="32" t="s">
        <v>253</v>
      </c>
      <c r="CW140" s="32" t="s">
        <v>338</v>
      </c>
    </row>
    <row r="141" spans="29:101" x14ac:dyDescent="0.3">
      <c r="AC141" s="32" t="s">
        <v>117</v>
      </c>
      <c r="CW141" s="32" t="s">
        <v>344</v>
      </c>
    </row>
    <row r="142" spans="29:101" ht="30.75" customHeight="1" x14ac:dyDescent="0.3">
      <c r="AC142" s="32" t="s">
        <v>126</v>
      </c>
      <c r="CW142" s="32" t="s">
        <v>341</v>
      </c>
    </row>
    <row r="143" spans="29:101" ht="45.75" customHeight="1" x14ac:dyDescent="0.3">
      <c r="AC143" s="32" t="s">
        <v>120</v>
      </c>
      <c r="CW143" s="32" t="s">
        <v>345</v>
      </c>
    </row>
    <row r="144" spans="29:101" x14ac:dyDescent="0.3">
      <c r="AC144" s="32" t="s">
        <v>99</v>
      </c>
      <c r="CW144" s="32" t="s">
        <v>346</v>
      </c>
    </row>
    <row r="145" spans="29:101" ht="90.75" customHeight="1" x14ac:dyDescent="0.3">
      <c r="AC145" s="32" t="s">
        <v>123</v>
      </c>
      <c r="CW145" s="32" t="s">
        <v>353</v>
      </c>
    </row>
    <row r="146" spans="29:101" ht="30.75" customHeight="1" x14ac:dyDescent="0.3">
      <c r="AC146" s="32" t="s">
        <v>124</v>
      </c>
      <c r="CW146" s="32" t="s">
        <v>347</v>
      </c>
    </row>
    <row r="147" spans="29:101" x14ac:dyDescent="0.3">
      <c r="AC147" s="32" t="s">
        <v>130</v>
      </c>
      <c r="CW147" s="32" t="s">
        <v>348</v>
      </c>
    </row>
    <row r="148" spans="29:101" ht="30.75" customHeight="1" x14ac:dyDescent="0.3">
      <c r="AC148" s="32" t="s">
        <v>125</v>
      </c>
      <c r="CW148" s="32" t="s">
        <v>352</v>
      </c>
    </row>
    <row r="149" spans="29:101" x14ac:dyDescent="0.3">
      <c r="AC149" s="32" t="s">
        <v>119</v>
      </c>
      <c r="CW149" s="32" t="s">
        <v>359</v>
      </c>
    </row>
    <row r="150" spans="29:101" ht="30.75" customHeight="1" x14ac:dyDescent="0.3">
      <c r="AC150" s="32" t="s">
        <v>128</v>
      </c>
      <c r="CW150" s="32" t="s">
        <v>354</v>
      </c>
    </row>
    <row r="151" spans="29:101" ht="75.75" customHeight="1" x14ac:dyDescent="0.3">
      <c r="AC151" s="32" t="s">
        <v>133</v>
      </c>
      <c r="CW151" s="32" t="s">
        <v>363</v>
      </c>
    </row>
    <row r="152" spans="29:101" ht="30.75" customHeight="1" x14ac:dyDescent="0.3">
      <c r="AC152" s="32" t="s">
        <v>132</v>
      </c>
      <c r="CW152" s="32" t="s">
        <v>366</v>
      </c>
    </row>
    <row r="153" spans="29:101" x14ac:dyDescent="0.3">
      <c r="AC153" s="32" t="s">
        <v>122</v>
      </c>
      <c r="CW153" s="32" t="s">
        <v>356</v>
      </c>
    </row>
    <row r="154" spans="29:101" x14ac:dyDescent="0.3">
      <c r="AC154" s="32" t="s">
        <v>127</v>
      </c>
      <c r="CW154" s="32" t="s">
        <v>349</v>
      </c>
    </row>
    <row r="155" spans="29:101" x14ac:dyDescent="0.3">
      <c r="AC155" s="32" t="s">
        <v>134</v>
      </c>
      <c r="CW155" s="32" t="s">
        <v>355</v>
      </c>
    </row>
    <row r="156" spans="29:101" ht="30.75" customHeight="1" x14ac:dyDescent="0.3">
      <c r="AC156" s="32" t="s">
        <v>135</v>
      </c>
      <c r="CW156" s="32" t="s">
        <v>360</v>
      </c>
    </row>
    <row r="157" spans="29:101" x14ac:dyDescent="0.3">
      <c r="AC157" s="32" t="s">
        <v>140</v>
      </c>
      <c r="CW157" s="32" t="s">
        <v>364</v>
      </c>
    </row>
    <row r="158" spans="29:101" x14ac:dyDescent="0.3">
      <c r="AC158" s="32" t="s">
        <v>137</v>
      </c>
      <c r="CW158" s="32" t="s">
        <v>361</v>
      </c>
    </row>
    <row r="159" spans="29:101" ht="30.75" customHeight="1" x14ac:dyDescent="0.3">
      <c r="AC159" s="32" t="s">
        <v>273</v>
      </c>
      <c r="CW159" s="32" t="s">
        <v>351</v>
      </c>
    </row>
    <row r="160" spans="29:101" x14ac:dyDescent="0.3">
      <c r="AC160" s="32" t="s">
        <v>138</v>
      </c>
      <c r="CW160" s="32" t="s">
        <v>423</v>
      </c>
    </row>
    <row r="161" spans="29:101" ht="60.75" customHeight="1" x14ac:dyDescent="0.3">
      <c r="AC161" s="32" t="s">
        <v>136</v>
      </c>
      <c r="CW161" s="32" t="s">
        <v>369</v>
      </c>
    </row>
    <row r="162" spans="29:101" x14ac:dyDescent="0.3">
      <c r="AC162" s="32" t="s">
        <v>141</v>
      </c>
      <c r="CW162" s="32" t="s">
        <v>365</v>
      </c>
    </row>
    <row r="163" spans="29:101" ht="60.75" customHeight="1" x14ac:dyDescent="0.3">
      <c r="AC163" s="32" t="s">
        <v>149</v>
      </c>
      <c r="CW163" s="32" t="s">
        <v>373</v>
      </c>
    </row>
    <row r="164" spans="29:101" x14ac:dyDescent="0.3">
      <c r="AC164" s="32" t="s">
        <v>146</v>
      </c>
      <c r="CW164" s="32" t="s">
        <v>371</v>
      </c>
    </row>
    <row r="165" spans="29:101" x14ac:dyDescent="0.3">
      <c r="AC165" s="32" t="s">
        <v>142</v>
      </c>
      <c r="CW165" s="32" t="s">
        <v>378</v>
      </c>
    </row>
    <row r="166" spans="29:101" x14ac:dyDescent="0.3">
      <c r="AC166" s="32" t="s">
        <v>148</v>
      </c>
      <c r="CW166" s="32" t="s">
        <v>376</v>
      </c>
    </row>
    <row r="167" spans="29:101" x14ac:dyDescent="0.3">
      <c r="AC167" s="32" t="s">
        <v>147</v>
      </c>
      <c r="CW167" s="32" t="s">
        <v>374</v>
      </c>
    </row>
    <row r="168" spans="29:101" x14ac:dyDescent="0.3">
      <c r="AC168" s="32" t="s">
        <v>143</v>
      </c>
      <c r="CW168" s="32" t="s">
        <v>377</v>
      </c>
    </row>
    <row r="169" spans="29:101" x14ac:dyDescent="0.3">
      <c r="AC169" s="32" t="s">
        <v>145</v>
      </c>
      <c r="CW169" s="32" t="s">
        <v>375</v>
      </c>
    </row>
    <row r="170" spans="29:101" x14ac:dyDescent="0.3">
      <c r="AC170" s="32" t="s">
        <v>144</v>
      </c>
      <c r="CW170" s="32" t="s">
        <v>370</v>
      </c>
    </row>
    <row r="171" spans="29:101" ht="30.75" customHeight="1" x14ac:dyDescent="0.3">
      <c r="AC171" s="32" t="s">
        <v>150</v>
      </c>
      <c r="CW171" s="32" t="s">
        <v>372</v>
      </c>
    </row>
    <row r="172" spans="29:101" ht="15" customHeight="1" x14ac:dyDescent="0.3">
      <c r="AC172" s="32" t="s">
        <v>152</v>
      </c>
      <c r="CW172" s="32" t="s">
        <v>380</v>
      </c>
    </row>
    <row r="173" spans="29:101" x14ac:dyDescent="0.3">
      <c r="AC173" s="32" t="s">
        <v>154</v>
      </c>
      <c r="CW173" s="32" t="s">
        <v>379</v>
      </c>
    </row>
    <row r="174" spans="29:101" x14ac:dyDescent="0.3">
      <c r="AC174" s="32" t="s">
        <v>151</v>
      </c>
      <c r="CW174" s="32" t="s">
        <v>382</v>
      </c>
    </row>
    <row r="175" spans="29:101" x14ac:dyDescent="0.3">
      <c r="AC175" s="32" t="s">
        <v>153</v>
      </c>
      <c r="CW175" s="32" t="s">
        <v>384</v>
      </c>
    </row>
    <row r="176" spans="29:101" ht="45.75" customHeight="1" x14ac:dyDescent="0.3">
      <c r="AC176" s="32" t="s">
        <v>163</v>
      </c>
      <c r="CW176" s="32" t="s">
        <v>383</v>
      </c>
    </row>
    <row r="177" spans="29:101" ht="90.75" customHeight="1" x14ac:dyDescent="0.3">
      <c r="AC177" s="32" t="s">
        <v>155</v>
      </c>
      <c r="CW177" s="32" t="s">
        <v>385</v>
      </c>
    </row>
    <row r="178" spans="29:101" ht="45.75" customHeight="1" x14ac:dyDescent="0.3">
      <c r="AC178" s="32" t="s">
        <v>157</v>
      </c>
      <c r="CW178" s="32" t="s">
        <v>387</v>
      </c>
    </row>
    <row r="179" spans="29:101" x14ac:dyDescent="0.3">
      <c r="AC179" s="32" t="s">
        <v>160</v>
      </c>
      <c r="CW179" s="32" t="s">
        <v>388</v>
      </c>
    </row>
    <row r="180" spans="29:101" ht="30.75" customHeight="1" x14ac:dyDescent="0.3">
      <c r="AC180" s="32" t="s">
        <v>161</v>
      </c>
      <c r="CW180" s="32" t="s">
        <v>386</v>
      </c>
    </row>
    <row r="181" spans="29:101" ht="30.75" customHeight="1" x14ac:dyDescent="0.3">
      <c r="AC181" s="32" t="s">
        <v>162</v>
      </c>
      <c r="CW181" s="32" t="s">
        <v>350</v>
      </c>
    </row>
    <row r="182" spans="29:101" ht="75.75" customHeight="1" x14ac:dyDescent="0.3">
      <c r="AC182" s="32" t="s">
        <v>156</v>
      </c>
      <c r="CW182" s="32" t="s">
        <v>404</v>
      </c>
    </row>
    <row r="183" spans="29:101" x14ac:dyDescent="0.3">
      <c r="AC183" s="32" t="s">
        <v>164</v>
      </c>
      <c r="CW183" s="32" t="s">
        <v>401</v>
      </c>
    </row>
    <row r="184" spans="29:101" ht="30.75" customHeight="1" x14ac:dyDescent="0.3">
      <c r="AC184" s="32" t="s">
        <v>173</v>
      </c>
      <c r="CW184" s="32" t="s">
        <v>398</v>
      </c>
    </row>
    <row r="185" spans="29:101" ht="30.75" customHeight="1" x14ac:dyDescent="0.3">
      <c r="AC185" s="32" t="s">
        <v>165</v>
      </c>
      <c r="CW185" s="32" t="s">
        <v>392</v>
      </c>
    </row>
    <row r="186" spans="29:101" x14ac:dyDescent="0.3">
      <c r="AC186" s="32" t="s">
        <v>170</v>
      </c>
      <c r="CW186" s="32" t="s">
        <v>393</v>
      </c>
    </row>
    <row r="187" spans="29:101" x14ac:dyDescent="0.3">
      <c r="AC187" s="32" t="s">
        <v>169</v>
      </c>
      <c r="CW187" s="32" t="s">
        <v>394</v>
      </c>
    </row>
    <row r="188" spans="29:101" x14ac:dyDescent="0.3">
      <c r="AC188" s="32" t="s">
        <v>174</v>
      </c>
      <c r="CW188" s="32" t="s">
        <v>395</v>
      </c>
    </row>
    <row r="189" spans="29:101" x14ac:dyDescent="0.3">
      <c r="AC189" s="32" t="s">
        <v>167</v>
      </c>
      <c r="CW189" s="32" t="s">
        <v>325</v>
      </c>
    </row>
    <row r="190" spans="29:101" ht="30.75" customHeight="1" x14ac:dyDescent="0.3">
      <c r="AC190" s="32" t="s">
        <v>171</v>
      </c>
      <c r="CW190" s="32" t="s">
        <v>434</v>
      </c>
    </row>
    <row r="191" spans="29:101" x14ac:dyDescent="0.3">
      <c r="AC191" s="32" t="s">
        <v>172</v>
      </c>
      <c r="CW191" s="32" t="s">
        <v>316</v>
      </c>
    </row>
    <row r="192" spans="29:101" x14ac:dyDescent="0.3">
      <c r="AC192" s="32" t="s">
        <v>186</v>
      </c>
      <c r="CW192" s="32" t="s">
        <v>399</v>
      </c>
    </row>
    <row r="193" spans="29:101" x14ac:dyDescent="0.3">
      <c r="AC193" s="32" t="s">
        <v>182</v>
      </c>
      <c r="CW193" s="32" t="s">
        <v>332</v>
      </c>
    </row>
    <row r="194" spans="29:101" x14ac:dyDescent="0.3">
      <c r="AC194" s="32" t="s">
        <v>180</v>
      </c>
      <c r="CW194" s="32" t="s">
        <v>400</v>
      </c>
    </row>
    <row r="195" spans="29:101" ht="60.75" customHeight="1" x14ac:dyDescent="0.3">
      <c r="AC195" s="32" t="s">
        <v>194</v>
      </c>
      <c r="CW195" s="32" t="s">
        <v>358</v>
      </c>
    </row>
    <row r="196" spans="29:101" ht="30.75" customHeight="1" x14ac:dyDescent="0.3">
      <c r="AC196" s="32" t="s">
        <v>196</v>
      </c>
      <c r="CW196" s="32" t="s">
        <v>396</v>
      </c>
    </row>
    <row r="197" spans="29:101" ht="60.75" customHeight="1" x14ac:dyDescent="0.3">
      <c r="AC197" s="32" t="s">
        <v>193</v>
      </c>
      <c r="CW197" s="32" t="s">
        <v>320</v>
      </c>
    </row>
    <row r="198" spans="29:101" ht="30.75" customHeight="1" x14ac:dyDescent="0.3">
      <c r="AC198" s="32" t="s">
        <v>183</v>
      </c>
      <c r="CW198" s="32" t="s">
        <v>397</v>
      </c>
    </row>
    <row r="199" spans="29:101" ht="30.75" customHeight="1" x14ac:dyDescent="0.3">
      <c r="AC199" s="32" t="s">
        <v>191</v>
      </c>
      <c r="CW199" s="32" t="s">
        <v>389</v>
      </c>
    </row>
    <row r="200" spans="29:101" ht="15" customHeight="1" x14ac:dyDescent="0.3">
      <c r="AC200" s="32" t="s">
        <v>181</v>
      </c>
      <c r="CW200" s="32" t="s">
        <v>306</v>
      </c>
    </row>
    <row r="201" spans="29:101" x14ac:dyDescent="0.3">
      <c r="AC201" s="32" t="s">
        <v>188</v>
      </c>
      <c r="CW201" s="32" t="s">
        <v>390</v>
      </c>
    </row>
    <row r="202" spans="29:101" x14ac:dyDescent="0.3">
      <c r="AC202" s="32" t="s">
        <v>189</v>
      </c>
      <c r="CW202" s="32" t="s">
        <v>391</v>
      </c>
    </row>
    <row r="203" spans="29:101" ht="30.75" customHeight="1" x14ac:dyDescent="0.3">
      <c r="AC203" s="32" t="s">
        <v>192</v>
      </c>
    </row>
    <row r="204" spans="29:101" ht="30.75" customHeight="1" x14ac:dyDescent="0.3">
      <c r="AC204" s="32" t="s">
        <v>283</v>
      </c>
    </row>
    <row r="205" spans="29:101" x14ac:dyDescent="0.3">
      <c r="AC205" s="32" t="s">
        <v>195</v>
      </c>
    </row>
    <row r="206" spans="29:101" ht="45.75" customHeight="1" x14ac:dyDescent="0.3">
      <c r="AC206" s="32" t="s">
        <v>114</v>
      </c>
    </row>
    <row r="207" spans="29:101" ht="30.75" customHeight="1" x14ac:dyDescent="0.3">
      <c r="AC207" s="32" t="s">
        <v>177</v>
      </c>
    </row>
    <row r="208" spans="29:101" ht="30.75" customHeight="1" x14ac:dyDescent="0.3">
      <c r="AC208" s="32" t="s">
        <v>176</v>
      </c>
    </row>
    <row r="209" spans="29:29" ht="30.75" customHeight="1" x14ac:dyDescent="0.3">
      <c r="AC209" s="32" t="s">
        <v>185</v>
      </c>
    </row>
    <row r="210" spans="29:29" x14ac:dyDescent="0.3">
      <c r="AC210" s="32" t="s">
        <v>178</v>
      </c>
    </row>
    <row r="211" spans="29:29" ht="30.75" customHeight="1" x14ac:dyDescent="0.3">
      <c r="AC211" s="32" t="s">
        <v>190</v>
      </c>
    </row>
    <row r="212" spans="29:29" x14ac:dyDescent="0.3">
      <c r="AC212" s="32" t="s">
        <v>175</v>
      </c>
    </row>
    <row r="213" spans="29:29" x14ac:dyDescent="0.3">
      <c r="AC213" s="32" t="s">
        <v>197</v>
      </c>
    </row>
    <row r="214" spans="29:29" x14ac:dyDescent="0.3">
      <c r="AC214" s="32" t="s">
        <v>184</v>
      </c>
    </row>
    <row r="215" spans="29:29" x14ac:dyDescent="0.3">
      <c r="AC215" s="32" t="s">
        <v>198</v>
      </c>
    </row>
    <row r="216" spans="29:29" ht="30.75" customHeight="1" x14ac:dyDescent="0.3">
      <c r="AC216" s="32" t="s">
        <v>207</v>
      </c>
    </row>
    <row r="217" spans="29:29" x14ac:dyDescent="0.3">
      <c r="AC217" s="32" t="s">
        <v>206</v>
      </c>
    </row>
    <row r="218" spans="29:29" ht="45.75" customHeight="1" x14ac:dyDescent="0.3">
      <c r="AC218" s="32" t="s">
        <v>204</v>
      </c>
    </row>
    <row r="219" spans="29:29" x14ac:dyDescent="0.3">
      <c r="AC219" s="32" t="s">
        <v>199</v>
      </c>
    </row>
    <row r="220" spans="29:29" ht="30.75" customHeight="1" x14ac:dyDescent="0.3">
      <c r="AC220" s="32" t="s">
        <v>209</v>
      </c>
    </row>
    <row r="221" spans="29:29" x14ac:dyDescent="0.3">
      <c r="AC221" s="32" t="s">
        <v>203</v>
      </c>
    </row>
    <row r="222" spans="29:29" ht="30.75" customHeight="1" x14ac:dyDescent="0.3">
      <c r="AC222" s="32" t="s">
        <v>200</v>
      </c>
    </row>
    <row r="223" spans="29:29" ht="30.75" customHeight="1" x14ac:dyDescent="0.3">
      <c r="AC223" s="32" t="s">
        <v>202</v>
      </c>
    </row>
    <row r="224" spans="29:29" x14ac:dyDescent="0.3">
      <c r="AC224" s="32" t="s">
        <v>208</v>
      </c>
    </row>
    <row r="225" spans="29:29" x14ac:dyDescent="0.3">
      <c r="AC225" s="32" t="s">
        <v>201</v>
      </c>
    </row>
    <row r="226" spans="29:29" x14ac:dyDescent="0.3">
      <c r="AC226" s="32" t="s">
        <v>187</v>
      </c>
    </row>
    <row r="227" spans="29:29" x14ac:dyDescent="0.3">
      <c r="AC227" s="32" t="s">
        <v>205</v>
      </c>
    </row>
    <row r="228" spans="29:29" ht="30.75" customHeight="1" x14ac:dyDescent="0.3">
      <c r="AC228" s="32" t="s">
        <v>210</v>
      </c>
    </row>
    <row r="229" spans="29:29" x14ac:dyDescent="0.3">
      <c r="AC229" s="32" t="s">
        <v>216</v>
      </c>
    </row>
    <row r="230" spans="29:29" x14ac:dyDescent="0.3">
      <c r="AC230" s="32" t="s">
        <v>223</v>
      </c>
    </row>
    <row r="231" spans="29:29" x14ac:dyDescent="0.3">
      <c r="AC231" s="32" t="s">
        <v>221</v>
      </c>
    </row>
    <row r="232" spans="29:29" ht="45.75" customHeight="1" x14ac:dyDescent="0.3">
      <c r="AC232" s="32" t="s">
        <v>211</v>
      </c>
    </row>
    <row r="233" spans="29:29" ht="45.75" customHeight="1" x14ac:dyDescent="0.3">
      <c r="AC233" s="32" t="s">
        <v>214</v>
      </c>
    </row>
    <row r="234" spans="29:29" ht="30.75" customHeight="1" x14ac:dyDescent="0.3">
      <c r="AC234" s="32" t="s">
        <v>224</v>
      </c>
    </row>
    <row r="235" spans="29:29" x14ac:dyDescent="0.3">
      <c r="AC235" s="32" t="s">
        <v>212</v>
      </c>
    </row>
    <row r="236" spans="29:29" x14ac:dyDescent="0.3">
      <c r="AC236" s="32" t="s">
        <v>215</v>
      </c>
    </row>
    <row r="237" spans="29:29" ht="75.75" customHeight="1" x14ac:dyDescent="0.3">
      <c r="AC237" s="32" t="s">
        <v>219</v>
      </c>
    </row>
    <row r="238" spans="29:29" x14ac:dyDescent="0.3">
      <c r="AC238" s="32" t="s">
        <v>217</v>
      </c>
    </row>
    <row r="239" spans="29:29" ht="30.75" customHeight="1" x14ac:dyDescent="0.3">
      <c r="AC239" s="32" t="s">
        <v>222</v>
      </c>
    </row>
    <row r="240" spans="29:29" ht="15" customHeight="1" x14ac:dyDescent="0.3">
      <c r="AC240" s="32" t="s">
        <v>220</v>
      </c>
    </row>
    <row r="241" spans="29:29" x14ac:dyDescent="0.3">
      <c r="AC241" s="32" t="s">
        <v>225</v>
      </c>
    </row>
    <row r="242" spans="29:29" x14ac:dyDescent="0.3">
      <c r="AC242" s="32" t="s">
        <v>226</v>
      </c>
    </row>
    <row r="243" spans="29:29" x14ac:dyDescent="0.3">
      <c r="AC243" s="32" t="s">
        <v>227</v>
      </c>
    </row>
    <row r="244" spans="29:29" x14ac:dyDescent="0.3">
      <c r="AC244" s="32" t="s">
        <v>229</v>
      </c>
    </row>
    <row r="245" spans="29:29" x14ac:dyDescent="0.3">
      <c r="AC245" s="32" t="s">
        <v>230</v>
      </c>
    </row>
    <row r="246" spans="29:29" x14ac:dyDescent="0.3">
      <c r="AC246" s="32" t="s">
        <v>85</v>
      </c>
    </row>
    <row r="247" spans="29:29" x14ac:dyDescent="0.3">
      <c r="AC247" s="32" t="s">
        <v>237</v>
      </c>
    </row>
    <row r="248" spans="29:29" x14ac:dyDescent="0.3">
      <c r="AC248" s="32" t="s">
        <v>159</v>
      </c>
    </row>
    <row r="249" spans="29:29" ht="45.75" customHeight="1" x14ac:dyDescent="0.3">
      <c r="AC249" s="32" t="s">
        <v>166</v>
      </c>
    </row>
    <row r="250" spans="29:29" x14ac:dyDescent="0.3">
      <c r="AC250" s="32" t="s">
        <v>179</v>
      </c>
    </row>
    <row r="251" spans="29:29" ht="30.75" customHeight="1" x14ac:dyDescent="0.3">
      <c r="AC251" s="32" t="s">
        <v>218</v>
      </c>
    </row>
    <row r="252" spans="29:29" ht="30.75" customHeight="1" x14ac:dyDescent="0.3">
      <c r="AC252" s="32" t="s">
        <v>274</v>
      </c>
    </row>
    <row r="253" spans="29:29" ht="30.75" customHeight="1" x14ac:dyDescent="0.3">
      <c r="AC253" s="32" t="s">
        <v>281</v>
      </c>
    </row>
    <row r="254" spans="29:29" x14ac:dyDescent="0.3">
      <c r="AC254" s="32" t="s">
        <v>242</v>
      </c>
    </row>
    <row r="255" spans="29:29" x14ac:dyDescent="0.3">
      <c r="AC255" s="32" t="s">
        <v>247</v>
      </c>
    </row>
    <row r="256" spans="29:29" ht="30.75" customHeight="1" x14ac:dyDescent="0.3">
      <c r="AC256" s="32" t="s">
        <v>231</v>
      </c>
    </row>
    <row r="257" spans="29:29" ht="90.75" customHeight="1" x14ac:dyDescent="0.3">
      <c r="AC257" s="32" t="s">
        <v>243</v>
      </c>
    </row>
    <row r="258" spans="29:29" x14ac:dyDescent="0.3">
      <c r="AC258" s="32" t="s">
        <v>228</v>
      </c>
    </row>
    <row r="259" spans="29:29" ht="45.75" customHeight="1" x14ac:dyDescent="0.3">
      <c r="AC259" s="32" t="s">
        <v>233</v>
      </c>
    </row>
    <row r="260" spans="29:29" x14ac:dyDescent="0.3">
      <c r="AC260" s="32" t="s">
        <v>241</v>
      </c>
    </row>
    <row r="261" spans="29:29" ht="30.75" customHeight="1" x14ac:dyDescent="0.3">
      <c r="AC261" s="32" t="s">
        <v>236</v>
      </c>
    </row>
    <row r="262" spans="29:29" ht="30.75" customHeight="1" x14ac:dyDescent="0.3">
      <c r="AC262" s="32" t="s">
        <v>249</v>
      </c>
    </row>
    <row r="263" spans="29:29" x14ac:dyDescent="0.3">
      <c r="AC263" s="32" t="s">
        <v>240</v>
      </c>
    </row>
    <row r="264" spans="29:29" x14ac:dyDescent="0.3">
      <c r="AC264" s="32" t="s">
        <v>238</v>
      </c>
    </row>
    <row r="265" spans="29:29" ht="30.75" customHeight="1" x14ac:dyDescent="0.3">
      <c r="AC265" s="32" t="s">
        <v>232</v>
      </c>
    </row>
    <row r="266" spans="29:29" ht="30.75" customHeight="1" x14ac:dyDescent="0.3">
      <c r="AC266" s="32" t="s">
        <v>244</v>
      </c>
    </row>
    <row r="267" spans="29:29" ht="60.75" customHeight="1" x14ac:dyDescent="0.3">
      <c r="AC267" s="32" t="s">
        <v>284</v>
      </c>
    </row>
    <row r="268" spans="29:29" ht="30.75" customHeight="1" x14ac:dyDescent="0.3">
      <c r="AC268" s="32" t="s">
        <v>131</v>
      </c>
    </row>
    <row r="269" spans="29:29" ht="60.75" customHeight="1" x14ac:dyDescent="0.3">
      <c r="AC269" s="32" t="s">
        <v>246</v>
      </c>
    </row>
    <row r="270" spans="29:29" ht="45.75" customHeight="1" x14ac:dyDescent="0.3">
      <c r="AC270" s="32" t="s">
        <v>109</v>
      </c>
    </row>
    <row r="271" spans="29:29" ht="30.75" customHeight="1" x14ac:dyDescent="0.3">
      <c r="AC271" s="32" t="s">
        <v>168</v>
      </c>
    </row>
    <row r="272" spans="29:29" ht="60.75" customHeight="1" x14ac:dyDescent="0.3">
      <c r="AC272" s="32" t="s">
        <v>234</v>
      </c>
    </row>
    <row r="273" spans="29:29" x14ac:dyDescent="0.3">
      <c r="AC273" s="32" t="s">
        <v>245</v>
      </c>
    </row>
    <row r="274" spans="29:29" ht="15" customHeight="1" x14ac:dyDescent="0.3">
      <c r="AC274" s="32" t="s">
        <v>239</v>
      </c>
    </row>
    <row r="275" spans="29:29" x14ac:dyDescent="0.3">
      <c r="AC275" s="32" t="s">
        <v>251</v>
      </c>
    </row>
    <row r="276" spans="29:29" x14ac:dyDescent="0.3">
      <c r="AC276" s="32" t="s">
        <v>235</v>
      </c>
    </row>
    <row r="277" spans="29:29" x14ac:dyDescent="0.3">
      <c r="AC277" s="32" t="s">
        <v>90</v>
      </c>
    </row>
    <row r="278" spans="29:29" ht="30.75" customHeight="1" x14ac:dyDescent="0.3">
      <c r="AC278" s="32" t="s">
        <v>250</v>
      </c>
    </row>
    <row r="279" spans="29:29" x14ac:dyDescent="0.3">
      <c r="AC279" s="32" t="s">
        <v>265</v>
      </c>
    </row>
    <row r="280" spans="29:29" ht="30.75" customHeight="1" x14ac:dyDescent="0.3">
      <c r="AC280" s="32" t="s">
        <v>256</v>
      </c>
    </row>
    <row r="281" spans="29:29" ht="30.75" customHeight="1" x14ac:dyDescent="0.3">
      <c r="AC281" s="32" t="s">
        <v>266</v>
      </c>
    </row>
    <row r="282" spans="29:29" x14ac:dyDescent="0.3">
      <c r="AC282" s="32" t="s">
        <v>255</v>
      </c>
    </row>
    <row r="283" spans="29:29" x14ac:dyDescent="0.3">
      <c r="AC283" s="32" t="s">
        <v>258</v>
      </c>
    </row>
    <row r="284" spans="29:29" x14ac:dyDescent="0.3">
      <c r="AC284" s="32" t="s">
        <v>254</v>
      </c>
    </row>
    <row r="285" spans="29:29" ht="45.75" customHeight="1" x14ac:dyDescent="0.3">
      <c r="AC285" s="32" t="s">
        <v>257</v>
      </c>
    </row>
    <row r="286" spans="29:29" x14ac:dyDescent="0.3">
      <c r="AC286" s="32" t="s">
        <v>261</v>
      </c>
    </row>
    <row r="287" spans="29:29" ht="15" customHeight="1" x14ac:dyDescent="0.3">
      <c r="AC287" s="32" t="s">
        <v>263</v>
      </c>
    </row>
    <row r="288" spans="29:29" x14ac:dyDescent="0.3">
      <c r="AC288" s="32" t="s">
        <v>260</v>
      </c>
    </row>
    <row r="289" spans="29:29" ht="60.75" customHeight="1" x14ac:dyDescent="0.3">
      <c r="AC289" s="32" t="s">
        <v>262</v>
      </c>
    </row>
    <row r="290" spans="29:29" x14ac:dyDescent="0.3">
      <c r="AC290" s="32" t="s">
        <v>259</v>
      </c>
    </row>
    <row r="291" spans="29:29" x14ac:dyDescent="0.3">
      <c r="AC291" s="32" t="s">
        <v>252</v>
      </c>
    </row>
    <row r="292" spans="29:29" x14ac:dyDescent="0.3">
      <c r="AC292" s="32" t="s">
        <v>264</v>
      </c>
    </row>
    <row r="293" spans="29:29" ht="75.75" customHeight="1" x14ac:dyDescent="0.3">
      <c r="AC293" s="32" t="s">
        <v>268</v>
      </c>
    </row>
    <row r="294" spans="29:29" ht="45.75" customHeight="1" x14ac:dyDescent="0.3">
      <c r="AC294" s="32" t="s">
        <v>267</v>
      </c>
    </row>
    <row r="295" spans="29:29" x14ac:dyDescent="0.3">
      <c r="AC295" s="32" t="s">
        <v>83</v>
      </c>
    </row>
    <row r="296" spans="29:29" ht="30.75" customHeight="1" x14ac:dyDescent="0.3">
      <c r="AC296" s="32" t="s">
        <v>118</v>
      </c>
    </row>
    <row r="297" spans="29:29" x14ac:dyDescent="0.3">
      <c r="AC297" s="32" t="s">
        <v>269</v>
      </c>
    </row>
    <row r="298" spans="29:29" x14ac:dyDescent="0.3">
      <c r="AC298" s="32" t="s">
        <v>270</v>
      </c>
    </row>
    <row r="299" spans="29:29" ht="75.75" customHeight="1" x14ac:dyDescent="0.3">
      <c r="AC299" s="32" t="s">
        <v>271</v>
      </c>
    </row>
    <row r="300" spans="29:29" ht="90.75" customHeight="1" x14ac:dyDescent="0.3">
      <c r="AC300" s="32" t="s">
        <v>272</v>
      </c>
    </row>
    <row r="301" spans="29:29" ht="45.75" customHeight="1" x14ac:dyDescent="0.3">
      <c r="AC301" s="32" t="s">
        <v>279</v>
      </c>
    </row>
    <row r="302" spans="29:29" ht="45.75" customHeight="1" x14ac:dyDescent="0.3">
      <c r="AC302" s="32" t="s">
        <v>275</v>
      </c>
    </row>
    <row r="303" spans="29:29" ht="30.75" customHeight="1" x14ac:dyDescent="0.3">
      <c r="AC303" s="32" t="s">
        <v>278</v>
      </c>
    </row>
    <row r="304" spans="29:29" x14ac:dyDescent="0.3">
      <c r="AC304" s="32" t="s">
        <v>276</v>
      </c>
    </row>
    <row r="305" spans="29:29" ht="45.75" customHeight="1" x14ac:dyDescent="0.3">
      <c r="AC305" s="32" t="s">
        <v>277</v>
      </c>
    </row>
    <row r="306" spans="29:29" x14ac:dyDescent="0.3">
      <c r="AC306" s="32" t="s">
        <v>280</v>
      </c>
    </row>
    <row r="307" spans="29:29" x14ac:dyDescent="0.3">
      <c r="AC307" s="32" t="s">
        <v>107</v>
      </c>
    </row>
    <row r="308" spans="29:29" x14ac:dyDescent="0.3">
      <c r="AC308" s="32" t="s">
        <v>282</v>
      </c>
    </row>
    <row r="309" spans="29:29" x14ac:dyDescent="0.3">
      <c r="AC309" s="32" t="s">
        <v>285</v>
      </c>
    </row>
    <row r="310" spans="29:29" ht="30.75" customHeight="1" x14ac:dyDescent="0.3">
      <c r="AC310" s="32" t="s">
        <v>286</v>
      </c>
    </row>
    <row r="312" spans="29:29" ht="30.75" customHeight="1" x14ac:dyDescent="0.3"/>
  </sheetData>
  <mergeCells count="13">
    <mergeCell ref="A8:L8"/>
    <mergeCell ref="A1:L3"/>
    <mergeCell ref="B6:F6"/>
    <mergeCell ref="B7:F7"/>
    <mergeCell ref="B5:F5"/>
    <mergeCell ref="H5:I5"/>
    <mergeCell ref="H6:I6"/>
    <mergeCell ref="H7:I7"/>
    <mergeCell ref="A87:K87"/>
    <mergeCell ref="A88:K88"/>
    <mergeCell ref="A89:K89"/>
    <mergeCell ref="A90:K90"/>
    <mergeCell ref="B86:L86"/>
  </mergeCells>
  <phoneticPr fontId="38" type="noConversion"/>
  <dataValidations count="1">
    <dataValidation type="list" allowBlank="1" showInputMessage="1" showErrorMessage="1" sqref="A10:A85">
      <formula1>$AC$1:$AC$310</formula1>
    </dataValidation>
  </dataValidations>
  <pageMargins left="0.70866141732283472" right="0.70866141732283472" top="0.74803149606299213" bottom="0.74803149606299213" header="0.31496062992125984" footer="0.31496062992125984"/>
  <pageSetup paperSize="5" scale="6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304"/>
  <sheetViews>
    <sheetView zoomScale="115" zoomScaleNormal="115" workbookViewId="0">
      <selection activeCell="B6" sqref="B6:F6"/>
    </sheetView>
  </sheetViews>
  <sheetFormatPr defaultRowHeight="15" x14ac:dyDescent="0.3"/>
  <cols>
    <col min="1" max="1" width="28.21875" style="5" customWidth="1"/>
    <col min="2" max="2" width="20.77734375" style="5" customWidth="1"/>
    <col min="3" max="3" width="22.5546875" style="2" customWidth="1"/>
    <col min="4" max="4" width="19.77734375" style="3" customWidth="1"/>
    <col min="5" max="5" width="19.77734375" style="4" customWidth="1"/>
    <col min="6" max="6" width="26.5546875" style="6" customWidth="1"/>
    <col min="7" max="7" width="23" customWidth="1"/>
    <col min="8" max="9" width="19.77734375" customWidth="1"/>
    <col min="10" max="11" width="19.77734375" style="1" customWidth="1"/>
    <col min="28" max="28" width="9.21875" style="32"/>
  </cols>
  <sheetData>
    <row r="1" spans="1:28" ht="15" customHeight="1" x14ac:dyDescent="0.25">
      <c r="A1" s="163" t="s">
        <v>9</v>
      </c>
      <c r="B1" s="211"/>
      <c r="C1" s="211"/>
      <c r="D1" s="211"/>
      <c r="E1" s="211"/>
      <c r="F1" s="211"/>
      <c r="G1" s="211"/>
      <c r="H1" s="211"/>
      <c r="I1" s="211"/>
      <c r="J1" s="211"/>
      <c r="K1" s="212"/>
      <c r="L1" s="1"/>
      <c r="AB1" s="32" t="s">
        <v>76</v>
      </c>
    </row>
    <row r="2" spans="1:28" ht="15" customHeight="1" x14ac:dyDescent="0.25">
      <c r="A2" s="213"/>
      <c r="B2" s="214"/>
      <c r="C2" s="214"/>
      <c r="D2" s="214"/>
      <c r="E2" s="214"/>
      <c r="F2" s="214"/>
      <c r="G2" s="214"/>
      <c r="H2" s="214"/>
      <c r="I2" s="214"/>
      <c r="J2" s="214"/>
      <c r="K2" s="215"/>
      <c r="L2" s="1"/>
      <c r="AB2" s="32" t="s">
        <v>287</v>
      </c>
    </row>
    <row r="3" spans="1:28" ht="15" customHeight="1" x14ac:dyDescent="0.25">
      <c r="A3" s="213"/>
      <c r="B3" s="214"/>
      <c r="C3" s="214"/>
      <c r="D3" s="214"/>
      <c r="E3" s="214"/>
      <c r="F3" s="214"/>
      <c r="G3" s="214"/>
      <c r="H3" s="214"/>
      <c r="I3" s="214"/>
      <c r="J3" s="214"/>
      <c r="K3" s="215"/>
      <c r="L3" s="1"/>
      <c r="AB3" s="32" t="s">
        <v>288</v>
      </c>
    </row>
    <row r="4" spans="1:28" ht="16.5" customHeight="1" x14ac:dyDescent="0.25">
      <c r="A4" s="88" t="s">
        <v>2</v>
      </c>
      <c r="B4" s="104" t="s">
        <v>6</v>
      </c>
      <c r="C4" s="79" t="str">
        <f>'Cover Page - do not edit'!C3</f>
        <v>2018-01-01</v>
      </c>
      <c r="D4" s="104" t="s">
        <v>7</v>
      </c>
      <c r="E4" s="79" t="str">
        <f>'Cover Page - do not edit'!E3</f>
        <v>2018-12-31</v>
      </c>
      <c r="F4" s="97"/>
      <c r="G4" s="97"/>
      <c r="H4" s="97"/>
      <c r="I4" s="97"/>
      <c r="J4" s="97"/>
      <c r="K4" s="100"/>
      <c r="L4" s="1"/>
      <c r="AB4" s="32" t="s">
        <v>289</v>
      </c>
    </row>
    <row r="5" spans="1:28" ht="15.6" x14ac:dyDescent="0.25">
      <c r="A5" s="103" t="s">
        <v>3</v>
      </c>
      <c r="B5" s="216" t="str">
        <f>'Cover Page - do not edit'!B2:G2</f>
        <v>CNOOC Limited</v>
      </c>
      <c r="C5" s="216"/>
      <c r="D5" s="217"/>
      <c r="E5" s="217"/>
      <c r="F5" s="217"/>
      <c r="G5" s="105" t="s">
        <v>20</v>
      </c>
      <c r="H5" s="218" t="str">
        <f>IF('Data Entry'!C21="","",'Data Entry'!C21)</f>
        <v>CNY</v>
      </c>
      <c r="I5" s="218"/>
      <c r="J5" s="97"/>
      <c r="K5" s="100"/>
      <c r="L5" s="1"/>
      <c r="AB5" s="32" t="s">
        <v>290</v>
      </c>
    </row>
    <row r="6" spans="1:28" ht="32.25" customHeight="1" x14ac:dyDescent="0.25">
      <c r="A6" s="103" t="s">
        <v>4</v>
      </c>
      <c r="B6" s="216" t="str">
        <f>'Cover Page - do not edit'!B4</f>
        <v>E645951</v>
      </c>
      <c r="C6" s="216"/>
      <c r="D6" s="216"/>
      <c r="E6" s="216"/>
      <c r="F6" s="216"/>
      <c r="G6" s="98"/>
      <c r="H6" s="210"/>
      <c r="I6" s="210"/>
      <c r="J6" s="99"/>
      <c r="K6" s="101"/>
      <c r="L6" s="1"/>
      <c r="AB6" s="32" t="s">
        <v>291</v>
      </c>
    </row>
    <row r="7" spans="1:28" ht="33" customHeight="1" x14ac:dyDescent="0.25">
      <c r="A7" s="103" t="s">
        <v>5</v>
      </c>
      <c r="B7" s="152" t="str">
        <f>'Cover Page - do not edit'!B8:G8</f>
        <v>CNOOC Petroleum North America ULC E900333, CNOOC Canada Energy Ltd. E231597</v>
      </c>
      <c r="C7" s="153"/>
      <c r="D7" s="153"/>
      <c r="E7" s="153"/>
      <c r="F7" s="153"/>
      <c r="G7" s="72"/>
      <c r="H7" s="210"/>
      <c r="I7" s="210"/>
      <c r="J7" s="99"/>
      <c r="K7" s="101"/>
      <c r="L7" s="1"/>
      <c r="AB7" s="32" t="s">
        <v>292</v>
      </c>
    </row>
    <row r="8" spans="1:28" ht="24" customHeight="1" x14ac:dyDescent="0.25">
      <c r="A8" s="207" t="s">
        <v>19</v>
      </c>
      <c r="B8" s="208"/>
      <c r="C8" s="208"/>
      <c r="D8" s="208"/>
      <c r="E8" s="208"/>
      <c r="F8" s="208"/>
      <c r="G8" s="208"/>
      <c r="H8" s="208"/>
      <c r="I8" s="208"/>
      <c r="J8" s="208"/>
      <c r="K8" s="209"/>
      <c r="L8" s="1"/>
      <c r="AB8" s="32" t="s">
        <v>293</v>
      </c>
    </row>
    <row r="9" spans="1:28" ht="27.6" x14ac:dyDescent="0.25">
      <c r="A9" s="102" t="s">
        <v>11</v>
      </c>
      <c r="B9" s="84" t="s">
        <v>300</v>
      </c>
      <c r="C9" s="84" t="s">
        <v>1</v>
      </c>
      <c r="D9" s="85" t="s">
        <v>12</v>
      </c>
      <c r="E9" s="84" t="s">
        <v>13</v>
      </c>
      <c r="F9" s="84" t="s">
        <v>14</v>
      </c>
      <c r="G9" s="84" t="s">
        <v>15</v>
      </c>
      <c r="H9" s="84" t="s">
        <v>16</v>
      </c>
      <c r="I9" s="84" t="s">
        <v>17</v>
      </c>
      <c r="J9" s="85" t="s">
        <v>470</v>
      </c>
      <c r="K9" s="96" t="s">
        <v>42</v>
      </c>
      <c r="L9" s="1"/>
      <c r="AB9" s="32" t="s">
        <v>294</v>
      </c>
    </row>
    <row r="10" spans="1:28" ht="14.4" x14ac:dyDescent="0.25">
      <c r="A10" s="67" t="s">
        <v>81</v>
      </c>
      <c r="B10" s="60" t="s">
        <v>498</v>
      </c>
      <c r="C10" s="61">
        <v>4212050000</v>
      </c>
      <c r="D10" s="61">
        <v>641650000</v>
      </c>
      <c r="E10" s="61">
        <v>67170000</v>
      </c>
      <c r="F10" s="61">
        <v>987840000</v>
      </c>
      <c r="G10" s="61">
        <v>0</v>
      </c>
      <c r="H10" s="61">
        <v>0</v>
      </c>
      <c r="I10" s="61">
        <v>0</v>
      </c>
      <c r="J10" s="66">
        <f>IF(SUM(Table25[[#This Row],[Taxes]:[Infrastructure Improvement Payments]])=0,"",SUM(Table25[[#This Row],[Taxes]:[Infrastructure Improvement Payments]]))</f>
        <v>5908710000</v>
      </c>
      <c r="K10" s="96"/>
      <c r="L10" s="1"/>
      <c r="AB10" s="32" t="s">
        <v>295</v>
      </c>
    </row>
    <row r="11" spans="1:28" ht="14.4" x14ac:dyDescent="0.25">
      <c r="A11" s="67" t="s">
        <v>81</v>
      </c>
      <c r="B11" s="60" t="s">
        <v>499</v>
      </c>
      <c r="C11" s="119">
        <v>1401730000</v>
      </c>
      <c r="D11" s="119">
        <v>0</v>
      </c>
      <c r="E11" s="119">
        <v>3310000</v>
      </c>
      <c r="F11" s="119">
        <v>35950000</v>
      </c>
      <c r="G11" s="119">
        <v>0</v>
      </c>
      <c r="H11" s="119">
        <v>0</v>
      </c>
      <c r="I11" s="119">
        <v>0</v>
      </c>
      <c r="J11" s="66">
        <f>IF(SUM(Table25[[#This Row],[Taxes]:[Infrastructure Improvement Payments]])=0,"",SUM(Table25[[#This Row],[Taxes]:[Infrastructure Improvement Payments]]))</f>
        <v>1440990000</v>
      </c>
      <c r="K11" s="70"/>
      <c r="L11" s="1"/>
      <c r="AB11" s="32" t="s">
        <v>296</v>
      </c>
    </row>
    <row r="12" spans="1:28" ht="14.4" x14ac:dyDescent="0.25">
      <c r="A12" s="67" t="s">
        <v>81</v>
      </c>
      <c r="B12" s="60" t="s">
        <v>500</v>
      </c>
      <c r="C12" s="119">
        <v>2172100000</v>
      </c>
      <c r="D12" s="119">
        <v>46470000</v>
      </c>
      <c r="E12" s="119">
        <v>2340000</v>
      </c>
      <c r="F12" s="119">
        <v>178240000</v>
      </c>
      <c r="G12" s="119">
        <v>0</v>
      </c>
      <c r="H12" s="119">
        <v>0</v>
      </c>
      <c r="I12" s="119">
        <v>0</v>
      </c>
      <c r="J12" s="66">
        <f>IF(SUM(Table25[[#This Row],[Taxes]:[Infrastructure Improvement Payments]])=0,"",SUM(Table25[[#This Row],[Taxes]:[Infrastructure Improvement Payments]]))</f>
        <v>2399150000</v>
      </c>
      <c r="K12" s="70"/>
      <c r="L12" s="1"/>
      <c r="AB12" s="32" t="s">
        <v>297</v>
      </c>
    </row>
    <row r="13" spans="1:28" ht="14.4" x14ac:dyDescent="0.25">
      <c r="A13" s="67" t="s">
        <v>81</v>
      </c>
      <c r="B13" s="60" t="s">
        <v>501</v>
      </c>
      <c r="C13" s="119">
        <v>167430000</v>
      </c>
      <c r="D13" s="119">
        <v>0</v>
      </c>
      <c r="E13" s="119">
        <v>900000</v>
      </c>
      <c r="F13" s="119">
        <v>0</v>
      </c>
      <c r="G13" s="119">
        <v>0</v>
      </c>
      <c r="H13" s="119">
        <v>0</v>
      </c>
      <c r="I13" s="119">
        <v>0</v>
      </c>
      <c r="J13" s="66">
        <f>IF(SUM(Table25[[#This Row],[Taxes]:[Infrastructure Improvement Payments]])=0,"",SUM(Table25[[#This Row],[Taxes]:[Infrastructure Improvement Payments]]))</f>
        <v>168330000</v>
      </c>
      <c r="K13" s="70"/>
      <c r="L13" s="1"/>
      <c r="AB13" s="32" t="s">
        <v>298</v>
      </c>
    </row>
    <row r="14" spans="1:28" ht="14.4" x14ac:dyDescent="0.25">
      <c r="A14" s="67" t="s">
        <v>81</v>
      </c>
      <c r="B14" s="60" t="s">
        <v>502</v>
      </c>
      <c r="C14" s="119">
        <v>11773780000</v>
      </c>
      <c r="D14" s="119">
        <v>0</v>
      </c>
      <c r="E14" s="119">
        <v>0</v>
      </c>
      <c r="F14" s="119">
        <v>0</v>
      </c>
      <c r="G14" s="119">
        <v>0</v>
      </c>
      <c r="H14" s="119">
        <v>0</v>
      </c>
      <c r="I14" s="119">
        <v>0</v>
      </c>
      <c r="J14" s="66">
        <f>IF(SUM(Table25[[#This Row],[Taxes]:[Infrastructure Improvement Payments]])=0,"",SUM(Table25[[#This Row],[Taxes]:[Infrastructure Improvement Payments]]))</f>
        <v>11773780000</v>
      </c>
      <c r="K14" s="70"/>
      <c r="L14" s="1"/>
      <c r="AB14" s="32" t="s">
        <v>84</v>
      </c>
    </row>
    <row r="15" spans="1:28" ht="14.4" x14ac:dyDescent="0.25">
      <c r="A15" s="69" t="s">
        <v>55</v>
      </c>
      <c r="B15" s="60" t="s">
        <v>560</v>
      </c>
      <c r="C15" s="119">
        <v>209480000</v>
      </c>
      <c r="D15" s="61">
        <v>107220000</v>
      </c>
      <c r="E15" s="62">
        <v>0</v>
      </c>
      <c r="F15" s="62">
        <v>0</v>
      </c>
      <c r="G15" s="62">
        <v>0</v>
      </c>
      <c r="H15" s="62">
        <v>0</v>
      </c>
      <c r="I15" s="62">
        <v>0</v>
      </c>
      <c r="J15" s="66">
        <f>IF(SUM(Table25[[#This Row],[Taxes]:[Infrastructure Improvement Payments]])=0,"",SUM(Table25[[#This Row],[Taxes]:[Infrastructure Improvement Payments]]))</f>
        <v>316700000</v>
      </c>
      <c r="K15" s="70"/>
      <c r="L15" s="1"/>
      <c r="AB15" s="32" t="s">
        <v>47</v>
      </c>
    </row>
    <row r="16" spans="1:28" ht="14.4" x14ac:dyDescent="0.25">
      <c r="A16" s="69" t="s">
        <v>89</v>
      </c>
      <c r="B16" s="60" t="s">
        <v>561</v>
      </c>
      <c r="C16" s="119">
        <v>240000</v>
      </c>
      <c r="D16" s="61">
        <v>10000</v>
      </c>
      <c r="E16" s="62">
        <v>2050000</v>
      </c>
      <c r="F16" s="62">
        <v>0</v>
      </c>
      <c r="G16" s="62">
        <v>0</v>
      </c>
      <c r="H16" s="62">
        <v>0</v>
      </c>
      <c r="I16" s="62">
        <v>0</v>
      </c>
      <c r="J16" s="66">
        <f>IF(SUM(Table25[[#This Row],[Taxes]:[Infrastructure Improvement Payments]])=0,"",SUM(Table25[[#This Row],[Taxes]:[Infrastructure Improvement Payments]]))</f>
        <v>2300000</v>
      </c>
      <c r="K16" s="70"/>
      <c r="L16" s="1"/>
      <c r="AB16" s="32" t="s">
        <v>46</v>
      </c>
    </row>
    <row r="17" spans="1:28" ht="14.4" x14ac:dyDescent="0.25">
      <c r="A17" s="69" t="s">
        <v>142</v>
      </c>
      <c r="B17" s="60" t="s">
        <v>562</v>
      </c>
      <c r="C17" s="119">
        <v>125260000</v>
      </c>
      <c r="D17" s="61">
        <v>0</v>
      </c>
      <c r="E17" s="62">
        <v>0</v>
      </c>
      <c r="F17" s="62">
        <v>0</v>
      </c>
      <c r="G17" s="62">
        <v>0</v>
      </c>
      <c r="H17" s="62">
        <v>0</v>
      </c>
      <c r="I17" s="62">
        <v>0</v>
      </c>
      <c r="J17" s="66">
        <f>IF(SUM(Table25[[#This Row],[Taxes]:[Infrastructure Improvement Payments]])=0,"",SUM(Table25[[#This Row],[Taxes]:[Infrastructure Improvement Payments]]))</f>
        <v>125260000</v>
      </c>
      <c r="K17" s="70"/>
      <c r="L17" s="1"/>
      <c r="AB17" s="32" t="s">
        <v>45</v>
      </c>
    </row>
    <row r="18" spans="1:28" ht="14.4" x14ac:dyDescent="0.25">
      <c r="A18" s="69" t="s">
        <v>142</v>
      </c>
      <c r="B18" s="60" t="s">
        <v>563</v>
      </c>
      <c r="C18" s="119">
        <v>743920000</v>
      </c>
      <c r="D18" s="61">
        <v>0</v>
      </c>
      <c r="E18" s="62">
        <v>0</v>
      </c>
      <c r="F18" s="62">
        <v>0</v>
      </c>
      <c r="G18" s="62">
        <v>0</v>
      </c>
      <c r="H18" s="62">
        <v>0</v>
      </c>
      <c r="I18" s="62">
        <v>0</v>
      </c>
      <c r="J18" s="66">
        <f>IF(SUM(Table25[[#This Row],[Taxes]:[Infrastructure Improvement Payments]])=0,"",SUM(Table25[[#This Row],[Taxes]:[Infrastructure Improvement Payments]]))</f>
        <v>743920000</v>
      </c>
      <c r="K18" s="70"/>
      <c r="L18" s="1"/>
      <c r="AB18" s="32" t="s">
        <v>44</v>
      </c>
    </row>
    <row r="19" spans="1:28" ht="14.4" x14ac:dyDescent="0.25">
      <c r="A19" s="69" t="s">
        <v>268</v>
      </c>
      <c r="B19" s="60" t="s">
        <v>564</v>
      </c>
      <c r="C19" s="119">
        <v>0</v>
      </c>
      <c r="D19" s="61">
        <v>0</v>
      </c>
      <c r="E19" s="62">
        <v>2140000</v>
      </c>
      <c r="F19" s="62">
        <v>0</v>
      </c>
      <c r="G19" s="62">
        <v>0</v>
      </c>
      <c r="H19" s="62">
        <v>0</v>
      </c>
      <c r="I19" s="62">
        <v>0</v>
      </c>
      <c r="J19" s="66">
        <f>IF(SUM(Table25[[#This Row],[Taxes]:[Infrastructure Improvement Payments]])=0,"",SUM(Table25[[#This Row],[Taxes]:[Infrastructure Improvement Payments]]))</f>
        <v>2140000</v>
      </c>
      <c r="K19" s="70"/>
      <c r="L19" s="1"/>
      <c r="AB19" s="32" t="s">
        <v>43</v>
      </c>
    </row>
    <row r="20" spans="1:28" ht="14.4" x14ac:dyDescent="0.25">
      <c r="A20" s="69" t="s">
        <v>263</v>
      </c>
      <c r="B20" s="60" t="s">
        <v>565</v>
      </c>
      <c r="C20" s="119">
        <v>0</v>
      </c>
      <c r="D20" s="61">
        <v>0</v>
      </c>
      <c r="E20" s="62">
        <v>2640000</v>
      </c>
      <c r="F20" s="62">
        <v>0</v>
      </c>
      <c r="G20" s="62">
        <v>0</v>
      </c>
      <c r="H20" s="62">
        <v>0</v>
      </c>
      <c r="I20" s="62">
        <v>0</v>
      </c>
      <c r="J20" s="66">
        <f>IF(SUM(Table25[[#This Row],[Taxes]:[Infrastructure Improvement Payments]])=0,"",SUM(Table25[[#This Row],[Taxes]:[Infrastructure Improvement Payments]]))</f>
        <v>2640000</v>
      </c>
      <c r="K20" s="70"/>
      <c r="L20" s="1"/>
      <c r="AB20" s="32" t="s">
        <v>48</v>
      </c>
    </row>
    <row r="21" spans="1:28" ht="14.4" x14ac:dyDescent="0.25">
      <c r="A21" s="69" t="s">
        <v>129</v>
      </c>
      <c r="B21" s="60" t="s">
        <v>566</v>
      </c>
      <c r="C21" s="119">
        <v>0</v>
      </c>
      <c r="D21" s="61">
        <v>0</v>
      </c>
      <c r="E21" s="62">
        <v>1940000</v>
      </c>
      <c r="F21" s="62">
        <v>0</v>
      </c>
      <c r="G21" s="62">
        <v>0</v>
      </c>
      <c r="H21" s="62">
        <v>0</v>
      </c>
      <c r="I21" s="62">
        <v>0</v>
      </c>
      <c r="J21" s="66">
        <f>IF(SUM(Table25[[#This Row],[Taxes]:[Infrastructure Improvement Payments]])=0,"",SUM(Table25[[#This Row],[Taxes]:[Infrastructure Improvement Payments]]))</f>
        <v>1940000</v>
      </c>
      <c r="K21" s="70"/>
      <c r="L21" s="1"/>
      <c r="AB21" s="32" t="s">
        <v>49</v>
      </c>
    </row>
    <row r="22" spans="1:28" ht="14.4" x14ac:dyDescent="0.25">
      <c r="A22" s="69" t="s">
        <v>68</v>
      </c>
      <c r="B22" s="60" t="s">
        <v>567</v>
      </c>
      <c r="C22" s="119">
        <v>2070000</v>
      </c>
      <c r="D22" s="61">
        <v>66450000</v>
      </c>
      <c r="E22" s="62">
        <v>0</v>
      </c>
      <c r="F22" s="62">
        <v>0</v>
      </c>
      <c r="G22" s="62">
        <v>264290000</v>
      </c>
      <c r="H22" s="62">
        <v>0</v>
      </c>
      <c r="I22" s="62">
        <v>0</v>
      </c>
      <c r="J22" s="66">
        <f>IF(SUM(Table25[[#This Row],[Taxes]:[Infrastructure Improvement Payments]])=0,"",SUM(Table25[[#This Row],[Taxes]:[Infrastructure Improvement Payments]]))</f>
        <v>332810000</v>
      </c>
      <c r="K22" s="70"/>
      <c r="L22" s="1"/>
      <c r="AB22" s="32" t="s">
        <v>50</v>
      </c>
    </row>
    <row r="23" spans="1:28" ht="14.4" x14ac:dyDescent="0.25">
      <c r="A23" s="69" t="s">
        <v>195</v>
      </c>
      <c r="B23" s="60" t="s">
        <v>568</v>
      </c>
      <c r="C23" s="119">
        <v>25050000</v>
      </c>
      <c r="D23" s="61">
        <v>0</v>
      </c>
      <c r="E23" s="62">
        <v>18980000</v>
      </c>
      <c r="F23" s="62">
        <v>0</v>
      </c>
      <c r="G23" s="62">
        <v>0</v>
      </c>
      <c r="H23" s="62">
        <v>0</v>
      </c>
      <c r="I23" s="62">
        <v>0</v>
      </c>
      <c r="J23" s="66">
        <f>IF(SUM(Table25[[#This Row],[Taxes]:[Infrastructure Improvement Payments]])=0,"",SUM(Table25[[#This Row],[Taxes]:[Infrastructure Improvement Payments]]))</f>
        <v>44030000</v>
      </c>
      <c r="K23" s="70"/>
      <c r="L23" s="1"/>
      <c r="AB23" s="32" t="s">
        <v>52</v>
      </c>
    </row>
    <row r="24" spans="1:28" ht="14.4" x14ac:dyDescent="0.25">
      <c r="A24" s="69" t="s">
        <v>270</v>
      </c>
      <c r="B24" s="60" t="s">
        <v>569</v>
      </c>
      <c r="C24" s="119">
        <v>0</v>
      </c>
      <c r="D24" s="61">
        <v>0</v>
      </c>
      <c r="E24" s="62">
        <v>370000</v>
      </c>
      <c r="F24" s="62">
        <v>0</v>
      </c>
      <c r="G24" s="62">
        <v>0</v>
      </c>
      <c r="H24" s="62">
        <v>0</v>
      </c>
      <c r="I24" s="62">
        <v>0</v>
      </c>
      <c r="J24" s="66">
        <f>IF(SUM(Table25[[#This Row],[Taxes]:[Infrastructure Improvement Payments]])=0,"",SUM(Table25[[#This Row],[Taxes]:[Infrastructure Improvement Payments]]))</f>
        <v>370000</v>
      </c>
      <c r="K24" s="70"/>
      <c r="L24" s="1"/>
      <c r="AB24" s="32" t="s">
        <v>51</v>
      </c>
    </row>
    <row r="25" spans="1:28" ht="14.4" x14ac:dyDescent="0.25">
      <c r="A25" s="69" t="s">
        <v>270</v>
      </c>
      <c r="B25" s="60" t="s">
        <v>570</v>
      </c>
      <c r="C25" s="119">
        <v>0</v>
      </c>
      <c r="D25" s="61">
        <v>0</v>
      </c>
      <c r="E25" s="62">
        <v>150000</v>
      </c>
      <c r="F25" s="62">
        <v>0</v>
      </c>
      <c r="G25" s="62">
        <v>0</v>
      </c>
      <c r="H25" s="62">
        <v>0</v>
      </c>
      <c r="I25" s="62">
        <v>0</v>
      </c>
      <c r="J25" s="66">
        <f>IF(SUM(Table25[[#This Row],[Taxes]:[Infrastructure Improvement Payments]])=0,"",SUM(Table25[[#This Row],[Taxes]:[Infrastructure Improvement Payments]]))</f>
        <v>150000</v>
      </c>
      <c r="K25" s="70"/>
      <c r="L25" s="1"/>
      <c r="AB25" s="32" t="s">
        <v>53</v>
      </c>
    </row>
    <row r="26" spans="1:28" ht="14.4" x14ac:dyDescent="0.25">
      <c r="A26" s="69" t="s">
        <v>270</v>
      </c>
      <c r="B26" s="60" t="s">
        <v>571</v>
      </c>
      <c r="C26" s="119">
        <v>0</v>
      </c>
      <c r="D26" s="61">
        <v>0</v>
      </c>
      <c r="E26" s="62">
        <v>150000</v>
      </c>
      <c r="F26" s="62">
        <v>0</v>
      </c>
      <c r="G26" s="62">
        <v>0</v>
      </c>
      <c r="H26" s="62">
        <v>0</v>
      </c>
      <c r="I26" s="62">
        <v>0</v>
      </c>
      <c r="J26" s="66">
        <f>IF(SUM(Table25[[#This Row],[Taxes]:[Infrastructure Improvement Payments]])=0,"",SUM(Table25[[#This Row],[Taxes]:[Infrastructure Improvement Payments]]))</f>
        <v>150000</v>
      </c>
      <c r="K26" s="70"/>
      <c r="L26" s="1"/>
      <c r="AB26" s="32" t="s">
        <v>54</v>
      </c>
    </row>
    <row r="27" spans="1:28" ht="14.4" x14ac:dyDescent="0.25">
      <c r="A27" s="69" t="s">
        <v>270</v>
      </c>
      <c r="B27" s="60" t="s">
        <v>572</v>
      </c>
      <c r="C27" s="119">
        <v>0</v>
      </c>
      <c r="D27" s="61">
        <v>0</v>
      </c>
      <c r="E27" s="62">
        <v>310000</v>
      </c>
      <c r="F27" s="62">
        <v>0</v>
      </c>
      <c r="G27" s="62">
        <v>0</v>
      </c>
      <c r="H27" s="62">
        <v>0</v>
      </c>
      <c r="I27" s="62">
        <v>0</v>
      </c>
      <c r="J27" s="66">
        <f>IF(SUM(Table25[[#This Row],[Taxes]:[Infrastructure Improvement Payments]])=0,"",SUM(Table25[[#This Row],[Taxes]:[Infrastructure Improvement Payments]]))</f>
        <v>310000</v>
      </c>
      <c r="K27" s="70"/>
      <c r="L27" s="1"/>
      <c r="AB27" s="32" t="s">
        <v>55</v>
      </c>
    </row>
    <row r="28" spans="1:28" ht="14.4" x14ac:dyDescent="0.25">
      <c r="A28" s="69" t="s">
        <v>270</v>
      </c>
      <c r="B28" s="60" t="s">
        <v>573</v>
      </c>
      <c r="C28" s="119">
        <v>0</v>
      </c>
      <c r="D28" s="61">
        <v>0</v>
      </c>
      <c r="E28" s="62">
        <v>150000</v>
      </c>
      <c r="F28" s="62">
        <v>0</v>
      </c>
      <c r="G28" s="62">
        <v>0</v>
      </c>
      <c r="H28" s="62">
        <v>0</v>
      </c>
      <c r="I28" s="62">
        <v>0</v>
      </c>
      <c r="J28" s="66">
        <f>IF(SUM(Table25[[#This Row],[Taxes]:[Infrastructure Improvement Payments]])=0,"",SUM(Table25[[#This Row],[Taxes]:[Infrastructure Improvement Payments]]))</f>
        <v>150000</v>
      </c>
      <c r="K28" s="70"/>
      <c r="L28" s="1"/>
      <c r="AB28" s="32" t="s">
        <v>56</v>
      </c>
    </row>
    <row r="29" spans="1:28" ht="14.4" x14ac:dyDescent="0.25">
      <c r="A29" s="69" t="s">
        <v>270</v>
      </c>
      <c r="B29" s="60" t="s">
        <v>574</v>
      </c>
      <c r="C29" s="119">
        <v>0</v>
      </c>
      <c r="D29" s="61">
        <v>0</v>
      </c>
      <c r="E29" s="62">
        <v>120000</v>
      </c>
      <c r="F29" s="62">
        <v>0</v>
      </c>
      <c r="G29" s="62">
        <v>0</v>
      </c>
      <c r="H29" s="62">
        <v>0</v>
      </c>
      <c r="I29" s="62">
        <v>0</v>
      </c>
      <c r="J29" s="66">
        <f>IF(SUM(Table25[[#This Row],[Taxes]:[Infrastructure Improvement Payments]])=0,"",SUM(Table25[[#This Row],[Taxes]:[Infrastructure Improvement Payments]]))</f>
        <v>120000</v>
      </c>
      <c r="K29" s="70"/>
      <c r="L29" s="1"/>
      <c r="AB29" s="32" t="s">
        <v>57</v>
      </c>
    </row>
    <row r="30" spans="1:28" ht="14.4" x14ac:dyDescent="0.25">
      <c r="A30" s="69" t="s">
        <v>270</v>
      </c>
      <c r="B30" s="60" t="s">
        <v>575</v>
      </c>
      <c r="C30" s="119">
        <v>0</v>
      </c>
      <c r="D30" s="61">
        <v>0</v>
      </c>
      <c r="E30" s="62">
        <v>130000</v>
      </c>
      <c r="F30" s="62">
        <v>0</v>
      </c>
      <c r="G30" s="62">
        <v>0</v>
      </c>
      <c r="H30" s="62">
        <v>0</v>
      </c>
      <c r="I30" s="62">
        <v>0</v>
      </c>
      <c r="J30" s="66">
        <f>IF(SUM(Table25[[#This Row],[Taxes]:[Infrastructure Improvement Payments]])=0,"",SUM(Table25[[#This Row],[Taxes]:[Infrastructure Improvement Payments]]))</f>
        <v>130000</v>
      </c>
      <c r="K30" s="70"/>
      <c r="L30" s="1"/>
      <c r="AB30" s="32" t="s">
        <v>59</v>
      </c>
    </row>
    <row r="31" spans="1:28" ht="14.4" x14ac:dyDescent="0.25">
      <c r="A31" s="69" t="s">
        <v>270</v>
      </c>
      <c r="B31" s="60" t="s">
        <v>576</v>
      </c>
      <c r="C31" s="119">
        <v>292550000</v>
      </c>
      <c r="D31" s="61">
        <v>7720000</v>
      </c>
      <c r="E31" s="62">
        <v>0</v>
      </c>
      <c r="F31" s="62">
        <v>0</v>
      </c>
      <c r="G31" s="62">
        <v>0</v>
      </c>
      <c r="H31" s="62">
        <v>0</v>
      </c>
      <c r="I31" s="62">
        <v>0</v>
      </c>
      <c r="J31" s="66">
        <f>IF(SUM(Table25[[#This Row],[Taxes]:[Infrastructure Improvement Payments]])=0,"",SUM(Table25[[#This Row],[Taxes]:[Infrastructure Improvement Payments]]))</f>
        <v>300270000</v>
      </c>
      <c r="K31" s="70"/>
      <c r="L31" s="1"/>
      <c r="AB31" s="32" t="s">
        <v>60</v>
      </c>
    </row>
    <row r="32" spans="1:28" ht="14.4" x14ac:dyDescent="0.25">
      <c r="A32" s="124" t="s">
        <v>270</v>
      </c>
      <c r="B32" s="60" t="s">
        <v>577</v>
      </c>
      <c r="C32" s="119">
        <v>0</v>
      </c>
      <c r="D32" s="61">
        <v>0</v>
      </c>
      <c r="E32" s="62">
        <v>60000</v>
      </c>
      <c r="F32" s="62">
        <v>0</v>
      </c>
      <c r="G32" s="62">
        <v>0</v>
      </c>
      <c r="H32" s="62">
        <v>0</v>
      </c>
      <c r="I32" s="62">
        <v>0</v>
      </c>
      <c r="J32" s="66">
        <f>IF(SUM(Table25[[#This Row],[Taxes]:[Infrastructure Improvement Payments]])=0,"",SUM(Table25[[#This Row],[Taxes]:[Infrastructure Improvement Payments]]))</f>
        <v>60000</v>
      </c>
      <c r="K32" s="128"/>
      <c r="L32" s="1"/>
    </row>
    <row r="33" spans="1:12" ht="14.4" x14ac:dyDescent="0.25">
      <c r="A33" s="124" t="s">
        <v>270</v>
      </c>
      <c r="B33" s="60" t="s">
        <v>578</v>
      </c>
      <c r="C33" s="119">
        <v>0</v>
      </c>
      <c r="D33" s="61">
        <v>4320000</v>
      </c>
      <c r="E33" s="62">
        <v>0</v>
      </c>
      <c r="F33" s="62">
        <v>0</v>
      </c>
      <c r="G33" s="62">
        <v>0</v>
      </c>
      <c r="H33" s="62">
        <v>0</v>
      </c>
      <c r="I33" s="62">
        <v>0</v>
      </c>
      <c r="J33" s="66">
        <f>IF(SUM(Table25[[#This Row],[Taxes]:[Infrastructure Improvement Payments]])=0,"",SUM(Table25[[#This Row],[Taxes]:[Infrastructure Improvement Payments]]))</f>
        <v>4320000</v>
      </c>
      <c r="K33" s="128"/>
      <c r="L33" s="1"/>
    </row>
    <row r="34" spans="1:12" ht="14.4" x14ac:dyDescent="0.25">
      <c r="A34" s="124" t="s">
        <v>270</v>
      </c>
      <c r="B34" s="60" t="s">
        <v>579</v>
      </c>
      <c r="C34" s="119">
        <v>0</v>
      </c>
      <c r="D34" s="61">
        <v>0</v>
      </c>
      <c r="E34" s="62">
        <v>70000</v>
      </c>
      <c r="F34" s="62">
        <v>0</v>
      </c>
      <c r="G34" s="62">
        <v>0</v>
      </c>
      <c r="H34" s="62">
        <v>0</v>
      </c>
      <c r="I34" s="62">
        <v>0</v>
      </c>
      <c r="J34" s="66">
        <f>IF(SUM(Table25[[#This Row],[Taxes]:[Infrastructure Improvement Payments]])=0,"",SUM(Table25[[#This Row],[Taxes]:[Infrastructure Improvement Payments]]))</f>
        <v>70000</v>
      </c>
      <c r="K34" s="128"/>
      <c r="L34" s="1"/>
    </row>
    <row r="35" spans="1:12" ht="14.4" x14ac:dyDescent="0.25">
      <c r="A35" s="124" t="s">
        <v>270</v>
      </c>
      <c r="B35" s="60" t="s">
        <v>580</v>
      </c>
      <c r="C35" s="119">
        <v>0</v>
      </c>
      <c r="D35" s="61">
        <v>280000</v>
      </c>
      <c r="E35" s="62">
        <v>0</v>
      </c>
      <c r="F35" s="62">
        <v>0</v>
      </c>
      <c r="G35" s="62">
        <v>0</v>
      </c>
      <c r="H35" s="62">
        <v>0</v>
      </c>
      <c r="I35" s="62">
        <v>0</v>
      </c>
      <c r="J35" s="66">
        <f>IF(SUM(Table25[[#This Row],[Taxes]:[Infrastructure Improvement Payments]])=0,"",SUM(Table25[[#This Row],[Taxes]:[Infrastructure Improvement Payments]]))</f>
        <v>280000</v>
      </c>
      <c r="K35" s="128"/>
      <c r="L35" s="1"/>
    </row>
    <row r="36" spans="1:12" ht="14.4" x14ac:dyDescent="0.25">
      <c r="A36" s="124" t="s">
        <v>270</v>
      </c>
      <c r="B36" s="60" t="s">
        <v>581</v>
      </c>
      <c r="C36" s="119">
        <v>0</v>
      </c>
      <c r="D36" s="61">
        <v>250000</v>
      </c>
      <c r="E36" s="62">
        <v>0</v>
      </c>
      <c r="F36" s="62">
        <v>0</v>
      </c>
      <c r="G36" s="62">
        <v>0</v>
      </c>
      <c r="H36" s="62">
        <v>0</v>
      </c>
      <c r="I36" s="62">
        <v>0</v>
      </c>
      <c r="J36" s="66">
        <f>IF(SUM(Table25[[#This Row],[Taxes]:[Infrastructure Improvement Payments]])=0,"",SUM(Table25[[#This Row],[Taxes]:[Infrastructure Improvement Payments]]))</f>
        <v>250000</v>
      </c>
      <c r="K36" s="128"/>
      <c r="L36" s="1"/>
    </row>
    <row r="37" spans="1:12" ht="14.4" x14ac:dyDescent="0.25">
      <c r="A37" s="124" t="s">
        <v>270</v>
      </c>
      <c r="B37" s="60" t="s">
        <v>582</v>
      </c>
      <c r="C37" s="119">
        <v>0</v>
      </c>
      <c r="D37" s="61">
        <v>8910000</v>
      </c>
      <c r="E37" s="62">
        <v>0</v>
      </c>
      <c r="F37" s="62">
        <v>0</v>
      </c>
      <c r="G37" s="62">
        <v>0</v>
      </c>
      <c r="H37" s="62">
        <v>0</v>
      </c>
      <c r="I37" s="62">
        <v>0</v>
      </c>
      <c r="J37" s="66">
        <f>IF(SUM(Table25[[#This Row],[Taxes]:[Infrastructure Improvement Payments]])=0,"",SUM(Table25[[#This Row],[Taxes]:[Infrastructure Improvement Payments]]))</f>
        <v>8910000</v>
      </c>
      <c r="K37" s="128"/>
      <c r="L37" s="1"/>
    </row>
    <row r="38" spans="1:12" ht="14.4" x14ac:dyDescent="0.25">
      <c r="A38" s="124" t="s">
        <v>270</v>
      </c>
      <c r="B38" s="60" t="s">
        <v>583</v>
      </c>
      <c r="C38" s="119">
        <v>0</v>
      </c>
      <c r="D38" s="61">
        <v>0</v>
      </c>
      <c r="E38" s="62">
        <v>310000</v>
      </c>
      <c r="F38" s="62">
        <v>0</v>
      </c>
      <c r="G38" s="62">
        <v>0</v>
      </c>
      <c r="H38" s="62">
        <v>0</v>
      </c>
      <c r="I38" s="62">
        <v>0</v>
      </c>
      <c r="J38" s="66">
        <f>IF(SUM(Table25[[#This Row],[Taxes]:[Infrastructure Improvement Payments]])=0,"",SUM(Table25[[#This Row],[Taxes]:[Infrastructure Improvement Payments]]))</f>
        <v>310000</v>
      </c>
      <c r="K38" s="128"/>
      <c r="L38" s="1"/>
    </row>
    <row r="39" spans="1:12" ht="14.4" x14ac:dyDescent="0.25">
      <c r="A39" s="124" t="s">
        <v>270</v>
      </c>
      <c r="B39" s="60" t="s">
        <v>584</v>
      </c>
      <c r="C39" s="119">
        <v>67360000</v>
      </c>
      <c r="D39" s="61">
        <v>0</v>
      </c>
      <c r="E39" s="62">
        <v>0</v>
      </c>
      <c r="F39" s="62">
        <v>0</v>
      </c>
      <c r="G39" s="62">
        <v>0</v>
      </c>
      <c r="H39" s="62">
        <v>0</v>
      </c>
      <c r="I39" s="62">
        <v>0</v>
      </c>
      <c r="J39" s="66">
        <f>IF(SUM(Table25[[#This Row],[Taxes]:[Infrastructure Improvement Payments]])=0,"",SUM(Table25[[#This Row],[Taxes]:[Infrastructure Improvement Payments]]))</f>
        <v>67360000</v>
      </c>
      <c r="K39" s="128"/>
      <c r="L39" s="1"/>
    </row>
    <row r="40" spans="1:12" ht="14.4" x14ac:dyDescent="0.25">
      <c r="A40" s="124" t="s">
        <v>270</v>
      </c>
      <c r="B40" s="60" t="s">
        <v>585</v>
      </c>
      <c r="C40" s="119">
        <v>0</v>
      </c>
      <c r="D40" s="61">
        <v>0</v>
      </c>
      <c r="E40" s="62">
        <v>150000</v>
      </c>
      <c r="F40" s="62">
        <v>0</v>
      </c>
      <c r="G40" s="62">
        <v>0</v>
      </c>
      <c r="H40" s="62">
        <v>0</v>
      </c>
      <c r="I40" s="62">
        <v>0</v>
      </c>
      <c r="J40" s="66">
        <f>IF(SUM(Table25[[#This Row],[Taxes]:[Infrastructure Improvement Payments]])=0,"",SUM(Table25[[#This Row],[Taxes]:[Infrastructure Improvement Payments]]))</f>
        <v>150000</v>
      </c>
      <c r="K40" s="128"/>
      <c r="L40" s="1"/>
    </row>
    <row r="41" spans="1:12" ht="14.4" x14ac:dyDescent="0.25">
      <c r="A41" s="124" t="s">
        <v>270</v>
      </c>
      <c r="B41" s="60" t="s">
        <v>586</v>
      </c>
      <c r="C41" s="119">
        <v>0</v>
      </c>
      <c r="D41" s="61">
        <v>0</v>
      </c>
      <c r="E41" s="62">
        <v>120000</v>
      </c>
      <c r="F41" s="62">
        <v>0</v>
      </c>
      <c r="G41" s="62">
        <v>0</v>
      </c>
      <c r="H41" s="62">
        <v>0</v>
      </c>
      <c r="I41" s="62">
        <v>0</v>
      </c>
      <c r="J41" s="66">
        <f>IF(SUM(Table25[[#This Row],[Taxes]:[Infrastructure Improvement Payments]])=0,"",SUM(Table25[[#This Row],[Taxes]:[Infrastructure Improvement Payments]]))</f>
        <v>120000</v>
      </c>
      <c r="K41" s="128"/>
      <c r="L41" s="1"/>
    </row>
    <row r="42" spans="1:12" ht="14.4" x14ac:dyDescent="0.25">
      <c r="A42" s="124" t="s">
        <v>270</v>
      </c>
      <c r="B42" s="60" t="s">
        <v>587</v>
      </c>
      <c r="C42" s="119">
        <v>0</v>
      </c>
      <c r="D42" s="61">
        <v>5370000</v>
      </c>
      <c r="E42" s="62">
        <v>0</v>
      </c>
      <c r="F42" s="62">
        <v>0</v>
      </c>
      <c r="G42" s="62">
        <v>0</v>
      </c>
      <c r="H42" s="62">
        <v>0</v>
      </c>
      <c r="I42" s="62">
        <v>0</v>
      </c>
      <c r="J42" s="66">
        <f>IF(SUM(Table25[[#This Row],[Taxes]:[Infrastructure Improvement Payments]])=0,"",SUM(Table25[[#This Row],[Taxes]:[Infrastructure Improvement Payments]]))</f>
        <v>5370000</v>
      </c>
      <c r="K42" s="128"/>
      <c r="L42" s="1"/>
    </row>
    <row r="43" spans="1:12" ht="14.4" x14ac:dyDescent="0.25">
      <c r="A43" s="124" t="s">
        <v>270</v>
      </c>
      <c r="B43" s="60" t="s">
        <v>588</v>
      </c>
      <c r="C43" s="119">
        <v>0</v>
      </c>
      <c r="D43" s="61">
        <v>80630000</v>
      </c>
      <c r="E43" s="62">
        <v>70000</v>
      </c>
      <c r="F43" s="62">
        <v>0</v>
      </c>
      <c r="G43" s="62">
        <v>0</v>
      </c>
      <c r="H43" s="62">
        <v>0</v>
      </c>
      <c r="I43" s="62">
        <v>0</v>
      </c>
      <c r="J43" s="66">
        <f>IF(SUM(Table25[[#This Row],[Taxes]:[Infrastructure Improvement Payments]])=0,"",SUM(Table25[[#This Row],[Taxes]:[Infrastructure Improvement Payments]]))</f>
        <v>80700000</v>
      </c>
      <c r="K43" s="128"/>
      <c r="L43" s="1"/>
    </row>
    <row r="44" spans="1:12" ht="14.4" x14ac:dyDescent="0.25">
      <c r="A44" s="124" t="s">
        <v>270</v>
      </c>
      <c r="B44" s="60" t="s">
        <v>589</v>
      </c>
      <c r="C44" s="119">
        <v>0</v>
      </c>
      <c r="D44" s="61">
        <v>0</v>
      </c>
      <c r="E44" s="62">
        <v>180000</v>
      </c>
      <c r="F44" s="62">
        <v>0</v>
      </c>
      <c r="G44" s="62">
        <v>0</v>
      </c>
      <c r="H44" s="62">
        <v>0</v>
      </c>
      <c r="I44" s="62">
        <v>0</v>
      </c>
      <c r="J44" s="66">
        <f>IF(SUM(Table25[[#This Row],[Taxes]:[Infrastructure Improvement Payments]])=0,"",SUM(Table25[[#This Row],[Taxes]:[Infrastructure Improvement Payments]]))</f>
        <v>180000</v>
      </c>
      <c r="K44" s="128"/>
      <c r="L44" s="1"/>
    </row>
    <row r="45" spans="1:12" ht="14.4" x14ac:dyDescent="0.25">
      <c r="A45" s="124" t="s">
        <v>270</v>
      </c>
      <c r="B45" s="60" t="s">
        <v>590</v>
      </c>
      <c r="C45" s="119">
        <v>0</v>
      </c>
      <c r="D45" s="61">
        <v>18380000</v>
      </c>
      <c r="E45" s="62">
        <v>0</v>
      </c>
      <c r="F45" s="62">
        <v>0</v>
      </c>
      <c r="G45" s="62">
        <v>0</v>
      </c>
      <c r="H45" s="62">
        <v>0</v>
      </c>
      <c r="I45" s="62">
        <v>0</v>
      </c>
      <c r="J45" s="66">
        <f>IF(SUM(Table25[[#This Row],[Taxes]:[Infrastructure Improvement Payments]])=0,"",SUM(Table25[[#This Row],[Taxes]:[Infrastructure Improvement Payments]]))</f>
        <v>18380000</v>
      </c>
      <c r="K45" s="128"/>
      <c r="L45" s="1"/>
    </row>
    <row r="46" spans="1:12" ht="14.4" x14ac:dyDescent="0.25">
      <c r="A46" s="124" t="s">
        <v>270</v>
      </c>
      <c r="B46" s="60" t="s">
        <v>591</v>
      </c>
      <c r="C46" s="119">
        <v>0</v>
      </c>
      <c r="D46" s="61">
        <v>20000</v>
      </c>
      <c r="E46" s="62">
        <v>0</v>
      </c>
      <c r="F46" s="62">
        <v>0</v>
      </c>
      <c r="G46" s="62">
        <v>0</v>
      </c>
      <c r="H46" s="62">
        <v>0</v>
      </c>
      <c r="I46" s="62">
        <v>0</v>
      </c>
      <c r="J46" s="66">
        <f>IF(SUM(Table25[[#This Row],[Taxes]:[Infrastructure Improvement Payments]])=0,"",SUM(Table25[[#This Row],[Taxes]:[Infrastructure Improvement Payments]]))</f>
        <v>20000</v>
      </c>
      <c r="K46" s="128"/>
      <c r="L46" s="1"/>
    </row>
    <row r="47" spans="1:12" ht="14.4" x14ac:dyDescent="0.25">
      <c r="A47" s="124" t="s">
        <v>270</v>
      </c>
      <c r="B47" s="60" t="s">
        <v>592</v>
      </c>
      <c r="C47" s="119">
        <v>0</v>
      </c>
      <c r="D47" s="61">
        <v>0</v>
      </c>
      <c r="E47" s="62">
        <v>90000</v>
      </c>
      <c r="F47" s="62">
        <v>0</v>
      </c>
      <c r="G47" s="62">
        <v>0</v>
      </c>
      <c r="H47" s="62">
        <v>0</v>
      </c>
      <c r="I47" s="62">
        <v>0</v>
      </c>
      <c r="J47" s="66">
        <f>IF(SUM(Table25[[#This Row],[Taxes]:[Infrastructure Improvement Payments]])=0,"",SUM(Table25[[#This Row],[Taxes]:[Infrastructure Improvement Payments]]))</f>
        <v>90000</v>
      </c>
      <c r="K47" s="128"/>
      <c r="L47" s="1"/>
    </row>
    <row r="48" spans="1:12" ht="14.4" x14ac:dyDescent="0.25">
      <c r="A48" s="124" t="s">
        <v>270</v>
      </c>
      <c r="B48" s="60" t="s">
        <v>593</v>
      </c>
      <c r="C48" s="119">
        <v>0</v>
      </c>
      <c r="D48" s="61">
        <v>-1230000</v>
      </c>
      <c r="E48" s="62">
        <v>0</v>
      </c>
      <c r="F48" s="62">
        <v>0</v>
      </c>
      <c r="G48" s="62">
        <v>0</v>
      </c>
      <c r="H48" s="62">
        <v>0</v>
      </c>
      <c r="I48" s="62">
        <v>0</v>
      </c>
      <c r="J48" s="66">
        <f>IF(SUM(Table25[[#This Row],[Taxes]:[Infrastructure Improvement Payments]])=0,"",SUM(Table25[[#This Row],[Taxes]:[Infrastructure Improvement Payments]]))</f>
        <v>-1230000</v>
      </c>
      <c r="K48" s="128"/>
      <c r="L48" s="1"/>
    </row>
    <row r="49" spans="1:12" ht="14.4" x14ac:dyDescent="0.25">
      <c r="A49" s="124" t="s">
        <v>270</v>
      </c>
      <c r="B49" s="60" t="s">
        <v>606</v>
      </c>
      <c r="C49" s="119">
        <v>0</v>
      </c>
      <c r="D49" s="61">
        <v>0</v>
      </c>
      <c r="E49" s="62">
        <v>1500000</v>
      </c>
      <c r="F49" s="62">
        <v>0</v>
      </c>
      <c r="G49" s="62">
        <v>0</v>
      </c>
      <c r="H49" s="62">
        <v>0</v>
      </c>
      <c r="I49" s="62">
        <v>0</v>
      </c>
      <c r="J49" s="66">
        <f>IF(SUM(Table25[[#This Row],[Taxes]:[Infrastructure Improvement Payments]])=0,"",SUM(Table25[[#This Row],[Taxes]:[Infrastructure Improvement Payments]]))</f>
        <v>1500000</v>
      </c>
      <c r="K49" s="128"/>
      <c r="L49" s="1"/>
    </row>
    <row r="50" spans="1:12" ht="14.4" x14ac:dyDescent="0.25">
      <c r="A50" s="124" t="s">
        <v>93</v>
      </c>
      <c r="B50" s="60" t="s">
        <v>594</v>
      </c>
      <c r="C50" s="119">
        <v>5140000</v>
      </c>
      <c r="D50" s="61">
        <v>0</v>
      </c>
      <c r="E50" s="62">
        <v>0</v>
      </c>
      <c r="F50" s="62">
        <v>7660000</v>
      </c>
      <c r="G50" s="62">
        <v>0</v>
      </c>
      <c r="H50" s="62">
        <v>0</v>
      </c>
      <c r="I50" s="62">
        <v>0</v>
      </c>
      <c r="J50" s="66">
        <f>IF(SUM(Table25[[#This Row],[Taxes]:[Infrastructure Improvement Payments]])=0,"",SUM(Table25[[#This Row],[Taxes]:[Infrastructure Improvement Payments]]))</f>
        <v>12800000</v>
      </c>
      <c r="K50" s="128"/>
      <c r="L50" s="1"/>
    </row>
    <row r="51" spans="1:12" ht="14.4" x14ac:dyDescent="0.25">
      <c r="A51" s="124" t="s">
        <v>135</v>
      </c>
      <c r="B51" s="60" t="s">
        <v>595</v>
      </c>
      <c r="C51" s="119">
        <v>0</v>
      </c>
      <c r="D51" s="61">
        <v>0</v>
      </c>
      <c r="E51" s="62">
        <v>2150000</v>
      </c>
      <c r="F51" s="62">
        <v>0</v>
      </c>
      <c r="G51" s="62">
        <v>0</v>
      </c>
      <c r="H51" s="62">
        <v>0</v>
      </c>
      <c r="I51" s="62">
        <v>0</v>
      </c>
      <c r="J51" s="66">
        <f>IF(SUM(Table25[[#This Row],[Taxes]:[Infrastructure Improvement Payments]])=0,"",SUM(Table25[[#This Row],[Taxes]:[Infrastructure Improvement Payments]]))</f>
        <v>2150000</v>
      </c>
      <c r="K51" s="128"/>
      <c r="L51" s="1"/>
    </row>
    <row r="52" spans="1:12" ht="14.4" x14ac:dyDescent="0.25">
      <c r="A52" s="124" t="s">
        <v>202</v>
      </c>
      <c r="B52" s="60" t="s">
        <v>596</v>
      </c>
      <c r="C52" s="119">
        <v>38910000</v>
      </c>
      <c r="D52" s="61">
        <v>353700000</v>
      </c>
      <c r="E52" s="62">
        <v>6130000</v>
      </c>
      <c r="F52" s="62">
        <v>0</v>
      </c>
      <c r="G52" s="62">
        <v>0</v>
      </c>
      <c r="H52" s="62">
        <v>0</v>
      </c>
      <c r="I52" s="62">
        <v>690000</v>
      </c>
      <c r="J52" s="66">
        <f>IF(SUM(Table25[[#This Row],[Taxes]:[Infrastructure Improvement Payments]])=0,"",SUM(Table25[[#This Row],[Taxes]:[Infrastructure Improvement Payments]]))</f>
        <v>399430000</v>
      </c>
      <c r="K52" s="128"/>
      <c r="L52" s="1"/>
    </row>
    <row r="53" spans="1:12" ht="14.4" x14ac:dyDescent="0.25">
      <c r="A53" s="124" t="s">
        <v>202</v>
      </c>
      <c r="B53" s="60" t="s">
        <v>597</v>
      </c>
      <c r="C53" s="119">
        <v>77980000</v>
      </c>
      <c r="D53" s="61">
        <v>0</v>
      </c>
      <c r="E53" s="62">
        <v>202550000</v>
      </c>
      <c r="F53" s="62">
        <v>0</v>
      </c>
      <c r="G53" s="62">
        <v>0</v>
      </c>
      <c r="H53" s="62">
        <v>0</v>
      </c>
      <c r="I53" s="62">
        <v>0</v>
      </c>
      <c r="J53" s="66">
        <f>IF(SUM(Table25[[#This Row],[Taxes]:[Infrastructure Improvement Payments]])=0,"",SUM(Table25[[#This Row],[Taxes]:[Infrastructure Improvement Payments]]))</f>
        <v>280530000</v>
      </c>
      <c r="K53" s="128"/>
      <c r="L53" s="1"/>
    </row>
    <row r="54" spans="1:12" ht="14.4" x14ac:dyDescent="0.25">
      <c r="A54" s="124" t="s">
        <v>76</v>
      </c>
      <c r="B54" s="60" t="s">
        <v>598</v>
      </c>
      <c r="C54" s="119">
        <v>380000</v>
      </c>
      <c r="D54" s="61">
        <v>0</v>
      </c>
      <c r="E54" s="62">
        <v>690000</v>
      </c>
      <c r="F54" s="62">
        <v>0</v>
      </c>
      <c r="G54" s="62">
        <v>0</v>
      </c>
      <c r="H54" s="62">
        <v>0</v>
      </c>
      <c r="I54" s="62">
        <v>0</v>
      </c>
      <c r="J54" s="66">
        <f>IF(SUM(Table25[[#This Row],[Taxes]:[Infrastructure Improvement Payments]])=0,"",SUM(Table25[[#This Row],[Taxes]:[Infrastructure Improvement Payments]]))</f>
        <v>1070000</v>
      </c>
      <c r="K54" s="128"/>
      <c r="L54" s="1"/>
    </row>
    <row r="55" spans="1:12" ht="14.4" x14ac:dyDescent="0.25">
      <c r="A55" s="124" t="s">
        <v>76</v>
      </c>
      <c r="B55" s="60" t="s">
        <v>599</v>
      </c>
      <c r="C55" s="119">
        <v>0</v>
      </c>
      <c r="D55" s="61">
        <v>10000</v>
      </c>
      <c r="E55" s="62">
        <v>20000</v>
      </c>
      <c r="F55" s="62">
        <v>0</v>
      </c>
      <c r="G55" s="62">
        <v>0</v>
      </c>
      <c r="H55" s="62">
        <v>0</v>
      </c>
      <c r="I55" s="62">
        <v>0</v>
      </c>
      <c r="J55" s="66">
        <f>IF(SUM(Table25[[#This Row],[Taxes]:[Infrastructure Improvement Payments]])=0,"",SUM(Table25[[#This Row],[Taxes]:[Infrastructure Improvement Payments]]))</f>
        <v>30000</v>
      </c>
      <c r="K55" s="128"/>
      <c r="L55" s="1"/>
    </row>
    <row r="56" spans="1:12" ht="14.4" x14ac:dyDescent="0.25">
      <c r="A56" s="124" t="s">
        <v>76</v>
      </c>
      <c r="B56" s="60" t="s">
        <v>600</v>
      </c>
      <c r="C56" s="119">
        <v>0</v>
      </c>
      <c r="D56" s="61">
        <v>0</v>
      </c>
      <c r="E56" s="62">
        <v>400000</v>
      </c>
      <c r="F56" s="62">
        <v>0</v>
      </c>
      <c r="G56" s="62">
        <v>0</v>
      </c>
      <c r="H56" s="62">
        <v>0</v>
      </c>
      <c r="I56" s="62">
        <v>0</v>
      </c>
      <c r="J56" s="66">
        <f>IF(SUM(Table25[[#This Row],[Taxes]:[Infrastructure Improvement Payments]])=0,"",SUM(Table25[[#This Row],[Taxes]:[Infrastructure Improvement Payments]]))</f>
        <v>400000</v>
      </c>
      <c r="K56" s="128"/>
      <c r="L56" s="1"/>
    </row>
    <row r="57" spans="1:12" ht="14.4" x14ac:dyDescent="0.25">
      <c r="A57" s="124" t="s">
        <v>76</v>
      </c>
      <c r="B57" s="60" t="s">
        <v>601</v>
      </c>
      <c r="C57" s="119">
        <v>0</v>
      </c>
      <c r="D57" s="61">
        <v>0</v>
      </c>
      <c r="E57" s="62">
        <v>420000</v>
      </c>
      <c r="F57" s="62">
        <v>0</v>
      </c>
      <c r="G57" s="62">
        <v>0</v>
      </c>
      <c r="H57" s="62">
        <v>0</v>
      </c>
      <c r="I57" s="62">
        <v>0</v>
      </c>
      <c r="J57" s="66">
        <f>IF(SUM(Table25[[#This Row],[Taxes]:[Infrastructure Improvement Payments]])=0,"",SUM(Table25[[#This Row],[Taxes]:[Infrastructure Improvement Payments]]))</f>
        <v>420000</v>
      </c>
      <c r="K57" s="128"/>
      <c r="L57" s="1"/>
    </row>
    <row r="58" spans="1:12" ht="14.4" x14ac:dyDescent="0.25">
      <c r="A58" s="124" t="s">
        <v>76</v>
      </c>
      <c r="B58" s="60" t="s">
        <v>602</v>
      </c>
      <c r="C58" s="119">
        <v>2730000</v>
      </c>
      <c r="D58" s="61">
        <v>0</v>
      </c>
      <c r="E58" s="62">
        <v>9390000</v>
      </c>
      <c r="F58" s="62">
        <v>0</v>
      </c>
      <c r="G58" s="62">
        <v>0</v>
      </c>
      <c r="H58" s="62">
        <v>0</v>
      </c>
      <c r="I58" s="62">
        <v>0</v>
      </c>
      <c r="J58" s="66">
        <f>IF(SUM(Table25[[#This Row],[Taxes]:[Infrastructure Improvement Payments]])=0,"",SUM(Table25[[#This Row],[Taxes]:[Infrastructure Improvement Payments]]))</f>
        <v>12120000</v>
      </c>
      <c r="K58" s="128"/>
      <c r="L58" s="1"/>
    </row>
    <row r="59" spans="1:12" ht="14.4" x14ac:dyDescent="0.25">
      <c r="A59" s="124" t="s">
        <v>76</v>
      </c>
      <c r="B59" s="60" t="s">
        <v>603</v>
      </c>
      <c r="C59" s="119">
        <v>0</v>
      </c>
      <c r="D59" s="61">
        <v>0</v>
      </c>
      <c r="E59" s="62">
        <v>1000000</v>
      </c>
      <c r="F59" s="62">
        <v>0</v>
      </c>
      <c r="G59" s="62">
        <v>0</v>
      </c>
      <c r="H59" s="62">
        <v>0</v>
      </c>
      <c r="I59" s="62">
        <v>0</v>
      </c>
      <c r="J59" s="66">
        <f>IF(SUM(Table25[[#This Row],[Taxes]:[Infrastructure Improvement Payments]])=0,"",SUM(Table25[[#This Row],[Taxes]:[Infrastructure Improvement Payments]]))</f>
        <v>1000000</v>
      </c>
      <c r="K59" s="128"/>
      <c r="L59" s="1"/>
    </row>
    <row r="60" spans="1:12" ht="14.4" x14ac:dyDescent="0.25">
      <c r="A60" s="124" t="s">
        <v>76</v>
      </c>
      <c r="B60" s="60" t="s">
        <v>604</v>
      </c>
      <c r="C60" s="119">
        <v>0</v>
      </c>
      <c r="D60" s="61">
        <v>0</v>
      </c>
      <c r="E60" s="62">
        <v>90000</v>
      </c>
      <c r="F60" s="62">
        <v>0</v>
      </c>
      <c r="G60" s="62">
        <v>0</v>
      </c>
      <c r="H60" s="62">
        <v>0</v>
      </c>
      <c r="I60" s="62">
        <v>0</v>
      </c>
      <c r="J60" s="66">
        <f>IF(SUM(Table25[[#This Row],[Taxes]:[Infrastructure Improvement Payments]])=0,"",SUM(Table25[[#This Row],[Taxes]:[Infrastructure Improvement Payments]]))</f>
        <v>90000</v>
      </c>
      <c r="K60" s="128"/>
      <c r="L60" s="1"/>
    </row>
    <row r="61" spans="1:12" ht="14.4" x14ac:dyDescent="0.25">
      <c r="A61" s="124" t="s">
        <v>76</v>
      </c>
      <c r="B61" s="60" t="s">
        <v>605</v>
      </c>
      <c r="C61" s="119">
        <v>63170000</v>
      </c>
      <c r="D61" s="61">
        <v>103450000</v>
      </c>
      <c r="E61" s="62">
        <v>26170000</v>
      </c>
      <c r="F61" s="62">
        <v>0</v>
      </c>
      <c r="G61" s="62">
        <v>0</v>
      </c>
      <c r="H61" s="62">
        <v>0</v>
      </c>
      <c r="I61" s="62">
        <v>0</v>
      </c>
      <c r="J61" s="66">
        <f>IF(SUM(Table25[[#This Row],[Taxes]:[Infrastructure Improvement Payments]])=0,"",SUM(Table25[[#This Row],[Taxes]:[Infrastructure Improvement Payments]]))</f>
        <v>192790000</v>
      </c>
      <c r="K61" s="128"/>
      <c r="L61" s="1"/>
    </row>
    <row r="62" spans="1:12" ht="14.4" x14ac:dyDescent="0.25">
      <c r="A62" s="124" t="s">
        <v>76</v>
      </c>
      <c r="B62" s="60" t="s">
        <v>606</v>
      </c>
      <c r="C62" s="119">
        <v>190000</v>
      </c>
      <c r="D62" s="61">
        <v>0</v>
      </c>
      <c r="E62" s="62">
        <v>1880000</v>
      </c>
      <c r="F62" s="62">
        <v>0</v>
      </c>
      <c r="G62" s="62">
        <v>0</v>
      </c>
      <c r="H62" s="62">
        <v>0</v>
      </c>
      <c r="I62" s="62">
        <v>0</v>
      </c>
      <c r="J62" s="66">
        <f>IF(SUM(Table25[[#This Row],[Taxes]:[Infrastructure Improvement Payments]])=0,"",SUM(Table25[[#This Row],[Taxes]:[Infrastructure Improvement Payments]]))</f>
        <v>2070000</v>
      </c>
      <c r="K62" s="128"/>
      <c r="L62" s="1"/>
    </row>
    <row r="63" spans="1:12" ht="14.4" x14ac:dyDescent="0.25">
      <c r="A63" s="124" t="s">
        <v>76</v>
      </c>
      <c r="B63" s="60" t="s">
        <v>607</v>
      </c>
      <c r="C63" s="119">
        <v>0</v>
      </c>
      <c r="D63" s="61">
        <v>0</v>
      </c>
      <c r="E63" s="62">
        <v>1300000</v>
      </c>
      <c r="F63" s="62">
        <v>0</v>
      </c>
      <c r="G63" s="62">
        <v>0</v>
      </c>
      <c r="H63" s="62">
        <v>0</v>
      </c>
      <c r="I63" s="62">
        <v>0</v>
      </c>
      <c r="J63" s="66">
        <f>IF(SUM(Table25[[#This Row],[Taxes]:[Infrastructure Improvement Payments]])=0,"",SUM(Table25[[#This Row],[Taxes]:[Infrastructure Improvement Payments]]))</f>
        <v>1300000</v>
      </c>
      <c r="K63" s="128"/>
      <c r="L63" s="1"/>
    </row>
    <row r="64" spans="1:12" ht="14.4" x14ac:dyDescent="0.25">
      <c r="A64" s="124" t="s">
        <v>76</v>
      </c>
      <c r="B64" s="60" t="s">
        <v>608</v>
      </c>
      <c r="C64" s="119">
        <v>0</v>
      </c>
      <c r="D64" s="61">
        <v>0</v>
      </c>
      <c r="E64" s="62">
        <v>730000</v>
      </c>
      <c r="F64" s="62">
        <v>0</v>
      </c>
      <c r="G64" s="62">
        <v>0</v>
      </c>
      <c r="H64" s="62">
        <v>0</v>
      </c>
      <c r="I64" s="62">
        <v>0</v>
      </c>
      <c r="J64" s="66">
        <f>IF(SUM(Table25[[#This Row],[Taxes]:[Infrastructure Improvement Payments]])=0,"",SUM(Table25[[#This Row],[Taxes]:[Infrastructure Improvement Payments]]))</f>
        <v>730000</v>
      </c>
      <c r="K64" s="128"/>
      <c r="L64" s="1"/>
    </row>
    <row r="65" spans="1:12" ht="14.4" x14ac:dyDescent="0.25">
      <c r="A65" s="124" t="s">
        <v>76</v>
      </c>
      <c r="B65" s="60" t="s">
        <v>609</v>
      </c>
      <c r="C65" s="119">
        <v>0</v>
      </c>
      <c r="D65" s="61">
        <v>0</v>
      </c>
      <c r="E65" s="62">
        <v>250000</v>
      </c>
      <c r="F65" s="62">
        <v>0</v>
      </c>
      <c r="G65" s="62">
        <v>0</v>
      </c>
      <c r="H65" s="62">
        <v>0</v>
      </c>
      <c r="I65" s="62">
        <v>0</v>
      </c>
      <c r="J65" s="66">
        <f>IF(SUM(Table25[[#This Row],[Taxes]:[Infrastructure Improvement Payments]])=0,"",SUM(Table25[[#This Row],[Taxes]:[Infrastructure Improvement Payments]]))</f>
        <v>250000</v>
      </c>
      <c r="K65" s="128"/>
      <c r="L65" s="1"/>
    </row>
    <row r="66" spans="1:12" ht="27.6" x14ac:dyDescent="0.25">
      <c r="A66" s="124" t="s">
        <v>118</v>
      </c>
      <c r="B66" s="60" t="s">
        <v>610</v>
      </c>
      <c r="C66" s="119">
        <v>0</v>
      </c>
      <c r="D66" s="61">
        <v>0</v>
      </c>
      <c r="E66" s="62">
        <v>120000</v>
      </c>
      <c r="F66" s="62">
        <v>0</v>
      </c>
      <c r="G66" s="62">
        <v>0</v>
      </c>
      <c r="H66" s="62">
        <v>0</v>
      </c>
      <c r="I66" s="62">
        <v>0</v>
      </c>
      <c r="J66" s="66">
        <f>IF(SUM(Table25[[#This Row],[Taxes]:[Infrastructure Improvement Payments]])=0,"",SUM(Table25[[#This Row],[Taxes]:[Infrastructure Improvement Payments]]))</f>
        <v>120000</v>
      </c>
      <c r="K66" s="128"/>
      <c r="L66" s="1"/>
    </row>
    <row r="67" spans="1:12" ht="27.6" x14ac:dyDescent="0.25">
      <c r="A67" s="124" t="s">
        <v>118</v>
      </c>
      <c r="B67" s="60" t="s">
        <v>611</v>
      </c>
      <c r="C67" s="119">
        <v>0</v>
      </c>
      <c r="D67" s="61">
        <v>0</v>
      </c>
      <c r="E67" s="62">
        <v>25880000</v>
      </c>
      <c r="F67" s="62">
        <v>0</v>
      </c>
      <c r="G67" s="62">
        <v>0</v>
      </c>
      <c r="H67" s="62">
        <v>0</v>
      </c>
      <c r="I67" s="62">
        <v>0</v>
      </c>
      <c r="J67" s="66">
        <f>IF(SUM(Table25[[#This Row],[Taxes]:[Infrastructure Improvement Payments]])=0,"",SUM(Table25[[#This Row],[Taxes]:[Infrastructure Improvement Payments]]))</f>
        <v>25880000</v>
      </c>
      <c r="K67" s="128"/>
      <c r="L67" s="1"/>
    </row>
    <row r="68" spans="1:12" ht="27.6" x14ac:dyDescent="0.25">
      <c r="A68" s="124" t="s">
        <v>118</v>
      </c>
      <c r="B68" s="60" t="s">
        <v>612</v>
      </c>
      <c r="C68" s="119">
        <v>0</v>
      </c>
      <c r="D68" s="61">
        <v>0</v>
      </c>
      <c r="E68" s="62">
        <v>200000</v>
      </c>
      <c r="F68" s="62">
        <v>0</v>
      </c>
      <c r="G68" s="62">
        <v>0</v>
      </c>
      <c r="H68" s="62">
        <v>0</v>
      </c>
      <c r="I68" s="62">
        <v>0</v>
      </c>
      <c r="J68" s="66">
        <f>IF(SUM(Table25[[#This Row],[Taxes]:[Infrastructure Improvement Payments]])=0,"",SUM(Table25[[#This Row],[Taxes]:[Infrastructure Improvement Payments]]))</f>
        <v>200000</v>
      </c>
      <c r="K68" s="128"/>
      <c r="L68" s="1"/>
    </row>
    <row r="69" spans="1:12" ht="27.6" x14ac:dyDescent="0.25">
      <c r="A69" s="124" t="s">
        <v>118</v>
      </c>
      <c r="B69" s="60" t="s">
        <v>613</v>
      </c>
      <c r="C69" s="119">
        <v>0</v>
      </c>
      <c r="D69" s="61">
        <v>0</v>
      </c>
      <c r="E69" s="62">
        <v>24920000</v>
      </c>
      <c r="F69" s="62">
        <v>0</v>
      </c>
      <c r="G69" s="62">
        <v>0</v>
      </c>
      <c r="H69" s="62">
        <v>0</v>
      </c>
      <c r="I69" s="62">
        <v>0</v>
      </c>
      <c r="J69" s="66">
        <f>IF(SUM(Table25[[#This Row],[Taxes]:[Infrastructure Improvement Payments]])=0,"",SUM(Table25[[#This Row],[Taxes]:[Infrastructure Improvement Payments]]))</f>
        <v>24920000</v>
      </c>
      <c r="K69" s="128"/>
      <c r="L69" s="1"/>
    </row>
    <row r="70" spans="1:12" ht="27.6" x14ac:dyDescent="0.25">
      <c r="A70" s="124" t="s">
        <v>118</v>
      </c>
      <c r="B70" s="60" t="s">
        <v>614</v>
      </c>
      <c r="C70" s="119">
        <v>0</v>
      </c>
      <c r="D70" s="61">
        <v>0</v>
      </c>
      <c r="E70" s="62">
        <v>12430000</v>
      </c>
      <c r="F70" s="62">
        <v>0</v>
      </c>
      <c r="G70" s="62">
        <v>0</v>
      </c>
      <c r="H70" s="62">
        <v>0</v>
      </c>
      <c r="I70" s="62">
        <v>0</v>
      </c>
      <c r="J70" s="66">
        <f>IF(SUM(Table25[[#This Row],[Taxes]:[Infrastructure Improvement Payments]])=0,"",SUM(Table25[[#This Row],[Taxes]:[Infrastructure Improvement Payments]]))</f>
        <v>12430000</v>
      </c>
      <c r="K70" s="128"/>
      <c r="L70" s="1"/>
    </row>
    <row r="71" spans="1:12" ht="27.6" x14ac:dyDescent="0.25">
      <c r="A71" s="124" t="s">
        <v>118</v>
      </c>
      <c r="B71" s="60" t="s">
        <v>615</v>
      </c>
      <c r="C71" s="119">
        <v>0</v>
      </c>
      <c r="D71" s="61">
        <v>0</v>
      </c>
      <c r="E71" s="62">
        <v>3370000</v>
      </c>
      <c r="F71" s="62">
        <v>0</v>
      </c>
      <c r="G71" s="62">
        <v>0</v>
      </c>
      <c r="H71" s="62">
        <v>0</v>
      </c>
      <c r="I71" s="62">
        <v>0</v>
      </c>
      <c r="J71" s="66">
        <f>IF(SUM(Table25[[#This Row],[Taxes]:[Infrastructure Improvement Payments]])=0,"",SUM(Table25[[#This Row],[Taxes]:[Infrastructure Improvement Payments]]))</f>
        <v>3370000</v>
      </c>
      <c r="K71" s="128"/>
      <c r="L71" s="1"/>
    </row>
    <row r="72" spans="1:12" ht="27.6" x14ac:dyDescent="0.25">
      <c r="A72" s="124" t="s">
        <v>118</v>
      </c>
      <c r="B72" s="60" t="s">
        <v>616</v>
      </c>
      <c r="C72" s="119">
        <v>4065820000</v>
      </c>
      <c r="D72" s="61">
        <v>0</v>
      </c>
      <c r="E72" s="62">
        <v>0</v>
      </c>
      <c r="F72" s="62">
        <v>0</v>
      </c>
      <c r="G72" s="62">
        <v>0</v>
      </c>
      <c r="H72" s="62">
        <v>0</v>
      </c>
      <c r="I72" s="62">
        <v>0</v>
      </c>
      <c r="J72" s="66">
        <f>IF(SUM(Table25[[#This Row],[Taxes]:[Infrastructure Improvement Payments]])=0,"",SUM(Table25[[#This Row],[Taxes]:[Infrastructure Improvement Payments]]))</f>
        <v>4065820000</v>
      </c>
      <c r="K72" s="128"/>
      <c r="L72" s="1"/>
    </row>
    <row r="73" spans="1:12" ht="27.6" x14ac:dyDescent="0.25">
      <c r="A73" s="124" t="s">
        <v>118</v>
      </c>
      <c r="B73" s="60" t="s">
        <v>617</v>
      </c>
      <c r="C73" s="119">
        <v>0</v>
      </c>
      <c r="D73" s="61">
        <v>0</v>
      </c>
      <c r="E73" s="62">
        <v>140000</v>
      </c>
      <c r="F73" s="62">
        <v>0</v>
      </c>
      <c r="G73" s="62">
        <v>0</v>
      </c>
      <c r="H73" s="62">
        <v>0</v>
      </c>
      <c r="I73" s="62">
        <v>0</v>
      </c>
      <c r="J73" s="66">
        <f>IF(SUM(Table25[[#This Row],[Taxes]:[Infrastructure Improvement Payments]])=0,"",SUM(Table25[[#This Row],[Taxes]:[Infrastructure Improvement Payments]]))</f>
        <v>140000</v>
      </c>
      <c r="K73" s="128"/>
      <c r="L73" s="1"/>
    </row>
    <row r="74" spans="1:12" ht="27.6" x14ac:dyDescent="0.25">
      <c r="A74" s="124" t="s">
        <v>118</v>
      </c>
      <c r="B74" s="60" t="s">
        <v>618</v>
      </c>
      <c r="C74" s="119">
        <v>0</v>
      </c>
      <c r="D74" s="61">
        <v>0</v>
      </c>
      <c r="E74" s="62">
        <v>1690000</v>
      </c>
      <c r="F74" s="62">
        <v>0</v>
      </c>
      <c r="G74" s="62">
        <v>0</v>
      </c>
      <c r="H74" s="62">
        <v>0</v>
      </c>
      <c r="I74" s="62">
        <v>0</v>
      </c>
      <c r="J74" s="66">
        <f>IF(SUM(Table25[[#This Row],[Taxes]:[Infrastructure Improvement Payments]])=0,"",SUM(Table25[[#This Row],[Taxes]:[Infrastructure Improvement Payments]]))</f>
        <v>1690000</v>
      </c>
      <c r="K74" s="128"/>
      <c r="L74" s="1"/>
    </row>
    <row r="75" spans="1:12" ht="14.4" x14ac:dyDescent="0.25">
      <c r="A75" s="124" t="s">
        <v>143</v>
      </c>
      <c r="B75" s="60" t="s">
        <v>613</v>
      </c>
      <c r="C75" s="119">
        <v>0</v>
      </c>
      <c r="D75" s="61">
        <v>0</v>
      </c>
      <c r="E75" s="62">
        <v>1920000</v>
      </c>
      <c r="F75" s="62">
        <v>0</v>
      </c>
      <c r="G75" s="62">
        <v>0</v>
      </c>
      <c r="H75" s="62">
        <v>0</v>
      </c>
      <c r="I75" s="62">
        <v>0</v>
      </c>
      <c r="J75" s="66">
        <f>IF(SUM(Table25[[#This Row],[Taxes]:[Infrastructure Improvement Payments]])=0,"",SUM(Table25[[#This Row],[Taxes]:[Infrastructure Improvement Payments]]))</f>
        <v>1920000</v>
      </c>
      <c r="K75" s="128"/>
      <c r="L75" s="1"/>
    </row>
    <row r="76" spans="1:12" ht="14.4" x14ac:dyDescent="0.25">
      <c r="A76" s="124" t="s">
        <v>243</v>
      </c>
      <c r="B76" s="60" t="s">
        <v>613</v>
      </c>
      <c r="C76" s="119">
        <v>0</v>
      </c>
      <c r="D76" s="61">
        <v>0</v>
      </c>
      <c r="E76" s="62">
        <v>5250000</v>
      </c>
      <c r="F76" s="62">
        <v>0</v>
      </c>
      <c r="G76" s="62">
        <v>0</v>
      </c>
      <c r="H76" s="62">
        <v>0</v>
      </c>
      <c r="I76" s="62">
        <v>0</v>
      </c>
      <c r="J76" s="66">
        <f>IF(SUM(Table25[[#This Row],[Taxes]:[Infrastructure Improvement Payments]])=0,"",SUM(Table25[[#This Row],[Taxes]:[Infrastructure Improvement Payments]]))</f>
        <v>5250000</v>
      </c>
      <c r="K76" s="128"/>
      <c r="L76" s="1"/>
    </row>
    <row r="77" spans="1:12" ht="14.4" x14ac:dyDescent="0.25">
      <c r="A77" s="124" t="s">
        <v>123</v>
      </c>
      <c r="B77" s="60" t="s">
        <v>613</v>
      </c>
      <c r="C77" s="119">
        <v>0</v>
      </c>
      <c r="D77" s="61">
        <v>0</v>
      </c>
      <c r="E77" s="62">
        <v>70000</v>
      </c>
      <c r="F77" s="62">
        <v>0</v>
      </c>
      <c r="G77" s="62">
        <v>0</v>
      </c>
      <c r="H77" s="62">
        <v>0</v>
      </c>
      <c r="I77" s="62">
        <v>0</v>
      </c>
      <c r="J77" s="66">
        <f>IF(SUM(Table25[[#This Row],[Taxes]:[Infrastructure Improvement Payments]])=0,"",SUM(Table25[[#This Row],[Taxes]:[Infrastructure Improvement Payments]]))</f>
        <v>70000</v>
      </c>
      <c r="K77" s="132"/>
      <c r="L77" s="1"/>
    </row>
    <row r="78" spans="1:12" ht="14.4" x14ac:dyDescent="0.25">
      <c r="A78" s="124"/>
      <c r="B78" s="60"/>
      <c r="C78" s="119"/>
      <c r="D78" s="61"/>
      <c r="E78" s="62"/>
      <c r="F78" s="62"/>
      <c r="G78" s="62"/>
      <c r="H78" s="62"/>
      <c r="I78" s="62"/>
      <c r="J78" s="66"/>
      <c r="K78" s="128"/>
      <c r="L78" s="1"/>
    </row>
    <row r="79" spans="1:12" ht="14.4" x14ac:dyDescent="0.25">
      <c r="A79" s="124"/>
      <c r="B79" s="60" t="s">
        <v>619</v>
      </c>
      <c r="C79" s="119">
        <f>SUBTOTAL(109,C10:C78)</f>
        <v>25447340000</v>
      </c>
      <c r="D79" s="119">
        <f t="shared" ref="D79:I79" si="0">SUBTOTAL(109,D10:D78)</f>
        <v>1443610000</v>
      </c>
      <c r="E79" s="119">
        <f t="shared" si="0"/>
        <v>434560000</v>
      </c>
      <c r="F79" s="119">
        <f t="shared" si="0"/>
        <v>1209690000</v>
      </c>
      <c r="G79" s="119">
        <f t="shared" si="0"/>
        <v>264290000</v>
      </c>
      <c r="H79" s="119">
        <f t="shared" si="0"/>
        <v>0</v>
      </c>
      <c r="I79" s="119">
        <f t="shared" si="0"/>
        <v>690000</v>
      </c>
      <c r="J79" s="66">
        <f>IF(SUM(Table25[[#This Row],[Taxes]:[Infrastructure Improvement Payments]])=0,"",SUM(Table25[[#This Row],[Taxes]:[Infrastructure Improvement Payments]]))</f>
        <v>28800180000</v>
      </c>
      <c r="K79" s="128"/>
      <c r="L79" s="1"/>
    </row>
    <row r="80" spans="1:12" ht="14.4" x14ac:dyDescent="0.25">
      <c r="A80" s="124"/>
      <c r="B80" s="60"/>
      <c r="C80" s="119"/>
      <c r="D80" s="61"/>
      <c r="E80" s="62"/>
      <c r="F80" s="62"/>
      <c r="G80" s="62"/>
      <c r="H80" s="62"/>
      <c r="I80" s="62"/>
      <c r="J80" s="125"/>
      <c r="K80" s="128"/>
      <c r="L80" s="1"/>
    </row>
    <row r="81" spans="1:28" ht="70.5" customHeight="1" thickBot="1" x14ac:dyDescent="0.3">
      <c r="A81" s="106" t="s">
        <v>458</v>
      </c>
      <c r="B81" s="178" t="s">
        <v>621</v>
      </c>
      <c r="C81" s="179"/>
      <c r="D81" s="179"/>
      <c r="E81" s="179"/>
      <c r="F81" s="179"/>
      <c r="G81" s="179"/>
      <c r="H81" s="179"/>
      <c r="I81" s="179"/>
      <c r="J81" s="179"/>
      <c r="K81" s="180"/>
      <c r="L81" s="1"/>
      <c r="AB81" s="32" t="s">
        <v>61</v>
      </c>
    </row>
    <row r="82" spans="1:28" ht="15.6" x14ac:dyDescent="0.25">
      <c r="A82" s="175" t="s">
        <v>483</v>
      </c>
      <c r="B82" s="175"/>
      <c r="C82" s="175"/>
      <c r="D82" s="175"/>
      <c r="E82" s="175"/>
      <c r="F82" s="175"/>
      <c r="G82" s="175"/>
      <c r="H82" s="175"/>
      <c r="I82" s="175"/>
      <c r="J82" s="175"/>
      <c r="K82" s="175"/>
      <c r="AB82" s="32" t="s">
        <v>62</v>
      </c>
    </row>
    <row r="83" spans="1:28" ht="15.6" x14ac:dyDescent="0.25">
      <c r="A83" s="177" t="s">
        <v>464</v>
      </c>
      <c r="B83" s="177"/>
      <c r="C83" s="177"/>
      <c r="D83" s="177"/>
      <c r="E83" s="177"/>
      <c r="F83" s="177"/>
      <c r="G83" s="177"/>
      <c r="H83" s="177"/>
      <c r="I83" s="177"/>
      <c r="J83" s="177"/>
      <c r="K83" s="177"/>
      <c r="AB83" s="32" t="s">
        <v>86</v>
      </c>
    </row>
    <row r="84" spans="1:28" ht="15" customHeight="1" x14ac:dyDescent="0.25">
      <c r="A84" s="176" t="s">
        <v>471</v>
      </c>
      <c r="B84" s="176"/>
      <c r="C84" s="176"/>
      <c r="D84" s="176"/>
      <c r="E84" s="176"/>
      <c r="F84" s="176"/>
      <c r="G84" s="176"/>
      <c r="H84" s="176"/>
      <c r="I84" s="176"/>
      <c r="J84" s="176"/>
      <c r="K84" s="176"/>
      <c r="AB84" s="32" t="s">
        <v>64</v>
      </c>
    </row>
    <row r="85" spans="1:28" x14ac:dyDescent="0.3">
      <c r="AB85" s="32" t="s">
        <v>65</v>
      </c>
    </row>
    <row r="86" spans="1:28" x14ac:dyDescent="0.3">
      <c r="AB86" s="32" t="s">
        <v>66</v>
      </c>
    </row>
    <row r="87" spans="1:28" ht="14.4" x14ac:dyDescent="0.25">
      <c r="C87" s="120"/>
      <c r="D87" s="120"/>
      <c r="E87" s="120"/>
      <c r="F87" s="120"/>
      <c r="G87" s="120"/>
      <c r="H87" s="120"/>
      <c r="I87" s="120"/>
    </row>
    <row r="88" spans="1:28" x14ac:dyDescent="0.3">
      <c r="AB88" s="32" t="s">
        <v>68</v>
      </c>
    </row>
    <row r="89" spans="1:28" x14ac:dyDescent="0.3">
      <c r="AB89" s="32" t="s">
        <v>69</v>
      </c>
    </row>
    <row r="90" spans="1:28" x14ac:dyDescent="0.3">
      <c r="AB90" s="32" t="s">
        <v>70</v>
      </c>
    </row>
    <row r="91" spans="1:28" x14ac:dyDescent="0.3">
      <c r="AB91" s="32" t="s">
        <v>71</v>
      </c>
    </row>
    <row r="92" spans="1:28" x14ac:dyDescent="0.3">
      <c r="AB92" s="32" t="s">
        <v>72</v>
      </c>
    </row>
    <row r="93" spans="1:28" x14ac:dyDescent="0.3">
      <c r="AB93" s="32" t="s">
        <v>73</v>
      </c>
    </row>
    <row r="94" spans="1:28" x14ac:dyDescent="0.3">
      <c r="AB94" s="32" t="s">
        <v>77</v>
      </c>
    </row>
    <row r="95" spans="1:28" x14ac:dyDescent="0.3">
      <c r="AB95" s="32" t="s">
        <v>74</v>
      </c>
    </row>
    <row r="96" spans="1:28" x14ac:dyDescent="0.3">
      <c r="AB96" s="32" t="s">
        <v>75</v>
      </c>
    </row>
    <row r="97" spans="28:28" x14ac:dyDescent="0.3">
      <c r="AB97" s="32" t="s">
        <v>78</v>
      </c>
    </row>
    <row r="98" spans="28:28" x14ac:dyDescent="0.3">
      <c r="AB98" s="32" t="s">
        <v>79</v>
      </c>
    </row>
    <row r="99" spans="28:28" x14ac:dyDescent="0.3">
      <c r="AB99" s="32" t="s">
        <v>58</v>
      </c>
    </row>
    <row r="100" spans="28:28" x14ac:dyDescent="0.3">
      <c r="AB100" s="32" t="s">
        <v>80</v>
      </c>
    </row>
    <row r="101" spans="28:28" x14ac:dyDescent="0.3">
      <c r="AB101" s="32" t="s">
        <v>81</v>
      </c>
    </row>
    <row r="102" spans="28:28" x14ac:dyDescent="0.3">
      <c r="AB102" s="32" t="s">
        <v>82</v>
      </c>
    </row>
    <row r="103" spans="28:28" x14ac:dyDescent="0.3">
      <c r="AB103" s="32" t="s">
        <v>87</v>
      </c>
    </row>
    <row r="104" spans="28:28" x14ac:dyDescent="0.3">
      <c r="AB104" s="32" t="s">
        <v>93</v>
      </c>
    </row>
    <row r="105" spans="28:28" x14ac:dyDescent="0.3">
      <c r="AB105" s="32" t="s">
        <v>158</v>
      </c>
    </row>
    <row r="106" spans="28:28" x14ac:dyDescent="0.3">
      <c r="AB106" s="32" t="s">
        <v>89</v>
      </c>
    </row>
    <row r="107" spans="28:28" x14ac:dyDescent="0.3">
      <c r="AB107" s="32" t="s">
        <v>88</v>
      </c>
    </row>
    <row r="108" spans="28:28" x14ac:dyDescent="0.3">
      <c r="AB108" s="32" t="s">
        <v>92</v>
      </c>
    </row>
    <row r="109" spans="28:28" x14ac:dyDescent="0.3">
      <c r="AB109" s="32" t="s">
        <v>94</v>
      </c>
    </row>
    <row r="110" spans="28:28" x14ac:dyDescent="0.3">
      <c r="AB110" s="32" t="s">
        <v>91</v>
      </c>
    </row>
    <row r="111" spans="28:28" x14ac:dyDescent="0.3">
      <c r="AB111" s="32" t="s">
        <v>139</v>
      </c>
    </row>
    <row r="112" spans="28:28" x14ac:dyDescent="0.3">
      <c r="AB112" s="32" t="s">
        <v>95</v>
      </c>
    </row>
    <row r="113" spans="28:28" x14ac:dyDescent="0.3">
      <c r="AB113" s="32" t="s">
        <v>96</v>
      </c>
    </row>
    <row r="114" spans="28:28" x14ac:dyDescent="0.3">
      <c r="AB114" s="32" t="s">
        <v>97</v>
      </c>
    </row>
    <row r="115" spans="28:28" x14ac:dyDescent="0.3">
      <c r="AB115" s="32" t="s">
        <v>98</v>
      </c>
    </row>
    <row r="116" spans="28:28" x14ac:dyDescent="0.3">
      <c r="AB116" s="32" t="s">
        <v>101</v>
      </c>
    </row>
    <row r="117" spans="28:28" x14ac:dyDescent="0.3">
      <c r="AB117" s="32" t="s">
        <v>100</v>
      </c>
    </row>
    <row r="118" spans="28:28" x14ac:dyDescent="0.3">
      <c r="AB118" s="32" t="s">
        <v>102</v>
      </c>
    </row>
    <row r="119" spans="28:28" x14ac:dyDescent="0.3">
      <c r="AB119" s="32" t="s">
        <v>103</v>
      </c>
    </row>
    <row r="120" spans="28:28" x14ac:dyDescent="0.3">
      <c r="AB120" s="32" t="s">
        <v>104</v>
      </c>
    </row>
    <row r="121" spans="28:28" x14ac:dyDescent="0.3">
      <c r="AB121" s="32" t="s">
        <v>106</v>
      </c>
    </row>
    <row r="122" spans="28:28" x14ac:dyDescent="0.3">
      <c r="AB122" s="32" t="s">
        <v>248</v>
      </c>
    </row>
    <row r="123" spans="28:28" x14ac:dyDescent="0.3">
      <c r="AB123" s="32" t="s">
        <v>129</v>
      </c>
    </row>
    <row r="124" spans="28:28" x14ac:dyDescent="0.3">
      <c r="AB124" s="32" t="s">
        <v>108</v>
      </c>
    </row>
    <row r="125" spans="28:28" x14ac:dyDescent="0.3">
      <c r="AB125" s="32" t="s">
        <v>105</v>
      </c>
    </row>
    <row r="126" spans="28:28" x14ac:dyDescent="0.3">
      <c r="AB126" s="32" t="s">
        <v>110</v>
      </c>
    </row>
    <row r="127" spans="28:28" x14ac:dyDescent="0.3">
      <c r="AB127" s="32" t="s">
        <v>113</v>
      </c>
    </row>
    <row r="128" spans="28:28" x14ac:dyDescent="0.3">
      <c r="AB128" s="32" t="s">
        <v>115</v>
      </c>
    </row>
    <row r="129" spans="28:28" x14ac:dyDescent="0.3">
      <c r="AB129" s="32" t="s">
        <v>112</v>
      </c>
    </row>
    <row r="130" spans="28:28" x14ac:dyDescent="0.3">
      <c r="AB130" s="32" t="s">
        <v>111</v>
      </c>
    </row>
    <row r="131" spans="28:28" x14ac:dyDescent="0.3">
      <c r="AB131" s="32" t="s">
        <v>116</v>
      </c>
    </row>
    <row r="132" spans="28:28" x14ac:dyDescent="0.3">
      <c r="AB132" s="32" t="s">
        <v>121</v>
      </c>
    </row>
    <row r="133" spans="28:28" x14ac:dyDescent="0.3">
      <c r="AB133" s="32" t="s">
        <v>213</v>
      </c>
    </row>
    <row r="134" spans="28:28" x14ac:dyDescent="0.3">
      <c r="AB134" s="32" t="s">
        <v>253</v>
      </c>
    </row>
    <row r="135" spans="28:28" x14ac:dyDescent="0.3">
      <c r="AB135" s="32" t="s">
        <v>117</v>
      </c>
    </row>
    <row r="136" spans="28:28" x14ac:dyDescent="0.3">
      <c r="AB136" s="32" t="s">
        <v>126</v>
      </c>
    </row>
    <row r="137" spans="28:28" x14ac:dyDescent="0.3">
      <c r="AB137" s="32" t="s">
        <v>120</v>
      </c>
    </row>
    <row r="138" spans="28:28" x14ac:dyDescent="0.3">
      <c r="AB138" s="32" t="s">
        <v>99</v>
      </c>
    </row>
    <row r="139" spans="28:28" x14ac:dyDescent="0.3">
      <c r="AB139" s="32" t="s">
        <v>123</v>
      </c>
    </row>
    <row r="140" spans="28:28" x14ac:dyDescent="0.3">
      <c r="AB140" s="32" t="s">
        <v>124</v>
      </c>
    </row>
    <row r="141" spans="28:28" x14ac:dyDescent="0.3">
      <c r="AB141" s="32" t="s">
        <v>130</v>
      </c>
    </row>
    <row r="142" spans="28:28" x14ac:dyDescent="0.3">
      <c r="AB142" s="32" t="s">
        <v>125</v>
      </c>
    </row>
    <row r="143" spans="28:28" x14ac:dyDescent="0.3">
      <c r="AB143" s="32" t="s">
        <v>119</v>
      </c>
    </row>
    <row r="144" spans="28:28" x14ac:dyDescent="0.3">
      <c r="AB144" s="32" t="s">
        <v>128</v>
      </c>
    </row>
    <row r="145" spans="28:28" x14ac:dyDescent="0.3">
      <c r="AB145" s="32" t="s">
        <v>133</v>
      </c>
    </row>
    <row r="146" spans="28:28" x14ac:dyDescent="0.3">
      <c r="AB146" s="32" t="s">
        <v>132</v>
      </c>
    </row>
    <row r="147" spans="28:28" x14ac:dyDescent="0.3">
      <c r="AB147" s="32" t="s">
        <v>122</v>
      </c>
    </row>
    <row r="148" spans="28:28" x14ac:dyDescent="0.3">
      <c r="AB148" s="32" t="s">
        <v>127</v>
      </c>
    </row>
    <row r="149" spans="28:28" x14ac:dyDescent="0.3">
      <c r="AB149" s="32" t="s">
        <v>134</v>
      </c>
    </row>
    <row r="150" spans="28:28" x14ac:dyDescent="0.3">
      <c r="AB150" s="32" t="s">
        <v>135</v>
      </c>
    </row>
    <row r="151" spans="28:28" x14ac:dyDescent="0.3">
      <c r="AB151" s="32" t="s">
        <v>140</v>
      </c>
    </row>
    <row r="152" spans="28:28" x14ac:dyDescent="0.3">
      <c r="AB152" s="32" t="s">
        <v>137</v>
      </c>
    </row>
    <row r="153" spans="28:28" x14ac:dyDescent="0.3">
      <c r="AB153" s="32" t="s">
        <v>273</v>
      </c>
    </row>
    <row r="154" spans="28:28" x14ac:dyDescent="0.3">
      <c r="AB154" s="32" t="s">
        <v>138</v>
      </c>
    </row>
    <row r="155" spans="28:28" x14ac:dyDescent="0.3">
      <c r="AB155" s="32" t="s">
        <v>136</v>
      </c>
    </row>
    <row r="156" spans="28:28" x14ac:dyDescent="0.3">
      <c r="AB156" s="32" t="s">
        <v>141</v>
      </c>
    </row>
    <row r="157" spans="28:28" x14ac:dyDescent="0.3">
      <c r="AB157" s="32" t="s">
        <v>149</v>
      </c>
    </row>
    <row r="158" spans="28:28" x14ac:dyDescent="0.3">
      <c r="AB158" s="32" t="s">
        <v>146</v>
      </c>
    </row>
    <row r="159" spans="28:28" x14ac:dyDescent="0.3">
      <c r="AB159" s="32" t="s">
        <v>142</v>
      </c>
    </row>
    <row r="160" spans="28:28" x14ac:dyDescent="0.3">
      <c r="AB160" s="32" t="s">
        <v>148</v>
      </c>
    </row>
    <row r="161" spans="28:28" x14ac:dyDescent="0.3">
      <c r="AB161" s="32" t="s">
        <v>147</v>
      </c>
    </row>
    <row r="162" spans="28:28" x14ac:dyDescent="0.3">
      <c r="AB162" s="32" t="s">
        <v>143</v>
      </c>
    </row>
    <row r="163" spans="28:28" x14ac:dyDescent="0.3">
      <c r="AB163" s="32" t="s">
        <v>145</v>
      </c>
    </row>
    <row r="164" spans="28:28" x14ac:dyDescent="0.3">
      <c r="AB164" s="32" t="s">
        <v>144</v>
      </c>
    </row>
    <row r="165" spans="28:28" x14ac:dyDescent="0.3">
      <c r="AB165" s="32" t="s">
        <v>150</v>
      </c>
    </row>
    <row r="166" spans="28:28" x14ac:dyDescent="0.3">
      <c r="AB166" s="32" t="s">
        <v>152</v>
      </c>
    </row>
    <row r="167" spans="28:28" x14ac:dyDescent="0.3">
      <c r="AB167" s="32" t="s">
        <v>154</v>
      </c>
    </row>
    <row r="168" spans="28:28" x14ac:dyDescent="0.3">
      <c r="AB168" s="32" t="s">
        <v>151</v>
      </c>
    </row>
    <row r="169" spans="28:28" x14ac:dyDescent="0.3">
      <c r="AB169" s="32" t="s">
        <v>153</v>
      </c>
    </row>
    <row r="170" spans="28:28" x14ac:dyDescent="0.3">
      <c r="AB170" s="32" t="s">
        <v>163</v>
      </c>
    </row>
    <row r="171" spans="28:28" x14ac:dyDescent="0.3">
      <c r="AB171" s="32" t="s">
        <v>155</v>
      </c>
    </row>
    <row r="172" spans="28:28" x14ac:dyDescent="0.3">
      <c r="AB172" s="32" t="s">
        <v>157</v>
      </c>
    </row>
    <row r="173" spans="28:28" x14ac:dyDescent="0.3">
      <c r="AB173" s="32" t="s">
        <v>160</v>
      </c>
    </row>
    <row r="174" spans="28:28" x14ac:dyDescent="0.3">
      <c r="AB174" s="32" t="s">
        <v>161</v>
      </c>
    </row>
    <row r="175" spans="28:28" x14ac:dyDescent="0.3">
      <c r="AB175" s="32" t="s">
        <v>162</v>
      </c>
    </row>
    <row r="176" spans="28:28" x14ac:dyDescent="0.3">
      <c r="AB176" s="32" t="s">
        <v>156</v>
      </c>
    </row>
    <row r="177" spans="28:28" x14ac:dyDescent="0.3">
      <c r="AB177" s="32" t="s">
        <v>164</v>
      </c>
    </row>
    <row r="178" spans="28:28" x14ac:dyDescent="0.3">
      <c r="AB178" s="32" t="s">
        <v>173</v>
      </c>
    </row>
    <row r="179" spans="28:28" x14ac:dyDescent="0.3">
      <c r="AB179" s="32" t="s">
        <v>165</v>
      </c>
    </row>
    <row r="180" spans="28:28" x14ac:dyDescent="0.3">
      <c r="AB180" s="32" t="s">
        <v>170</v>
      </c>
    </row>
    <row r="181" spans="28:28" x14ac:dyDescent="0.3">
      <c r="AB181" s="32" t="s">
        <v>169</v>
      </c>
    </row>
    <row r="182" spans="28:28" x14ac:dyDescent="0.3">
      <c r="AB182" s="32" t="s">
        <v>174</v>
      </c>
    </row>
    <row r="183" spans="28:28" x14ac:dyDescent="0.3">
      <c r="AB183" s="32" t="s">
        <v>167</v>
      </c>
    </row>
    <row r="184" spans="28:28" x14ac:dyDescent="0.3">
      <c r="AB184" s="32" t="s">
        <v>171</v>
      </c>
    </row>
    <row r="185" spans="28:28" x14ac:dyDescent="0.3">
      <c r="AB185" s="32" t="s">
        <v>172</v>
      </c>
    </row>
    <row r="186" spans="28:28" x14ac:dyDescent="0.3">
      <c r="AB186" s="32" t="s">
        <v>186</v>
      </c>
    </row>
    <row r="187" spans="28:28" x14ac:dyDescent="0.3">
      <c r="AB187" s="32" t="s">
        <v>182</v>
      </c>
    </row>
    <row r="188" spans="28:28" x14ac:dyDescent="0.3">
      <c r="AB188" s="32" t="s">
        <v>180</v>
      </c>
    </row>
    <row r="189" spans="28:28" x14ac:dyDescent="0.3">
      <c r="AB189" s="32" t="s">
        <v>194</v>
      </c>
    </row>
    <row r="190" spans="28:28" x14ac:dyDescent="0.3">
      <c r="AB190" s="32" t="s">
        <v>196</v>
      </c>
    </row>
    <row r="191" spans="28:28" x14ac:dyDescent="0.3">
      <c r="AB191" s="32" t="s">
        <v>193</v>
      </c>
    </row>
    <row r="192" spans="28:28" x14ac:dyDescent="0.3">
      <c r="AB192" s="32" t="s">
        <v>183</v>
      </c>
    </row>
    <row r="193" spans="28:28" x14ac:dyDescent="0.3">
      <c r="AB193" s="32" t="s">
        <v>191</v>
      </c>
    </row>
    <row r="194" spans="28:28" x14ac:dyDescent="0.3">
      <c r="AB194" s="32" t="s">
        <v>181</v>
      </c>
    </row>
    <row r="195" spans="28:28" x14ac:dyDescent="0.3">
      <c r="AB195" s="32" t="s">
        <v>188</v>
      </c>
    </row>
    <row r="196" spans="28:28" x14ac:dyDescent="0.3">
      <c r="AB196" s="32" t="s">
        <v>189</v>
      </c>
    </row>
    <row r="197" spans="28:28" x14ac:dyDescent="0.3">
      <c r="AB197" s="32" t="s">
        <v>192</v>
      </c>
    </row>
    <row r="198" spans="28:28" x14ac:dyDescent="0.3">
      <c r="AB198" s="32" t="s">
        <v>283</v>
      </c>
    </row>
    <row r="199" spans="28:28" x14ac:dyDescent="0.3">
      <c r="AB199" s="32" t="s">
        <v>195</v>
      </c>
    </row>
    <row r="200" spans="28:28" x14ac:dyDescent="0.3">
      <c r="AB200" s="32" t="s">
        <v>114</v>
      </c>
    </row>
    <row r="201" spans="28:28" x14ac:dyDescent="0.3">
      <c r="AB201" s="32" t="s">
        <v>177</v>
      </c>
    </row>
    <row r="202" spans="28:28" x14ac:dyDescent="0.3">
      <c r="AB202" s="32" t="s">
        <v>176</v>
      </c>
    </row>
    <row r="203" spans="28:28" x14ac:dyDescent="0.3">
      <c r="AB203" s="32" t="s">
        <v>185</v>
      </c>
    </row>
    <row r="204" spans="28:28" x14ac:dyDescent="0.3">
      <c r="AB204" s="32" t="s">
        <v>178</v>
      </c>
    </row>
    <row r="205" spans="28:28" x14ac:dyDescent="0.3">
      <c r="AB205" s="32" t="s">
        <v>190</v>
      </c>
    </row>
    <row r="206" spans="28:28" x14ac:dyDescent="0.3">
      <c r="AB206" s="32" t="s">
        <v>175</v>
      </c>
    </row>
    <row r="207" spans="28:28" x14ac:dyDescent="0.3">
      <c r="AB207" s="32" t="s">
        <v>197</v>
      </c>
    </row>
    <row r="208" spans="28:28" x14ac:dyDescent="0.3">
      <c r="AB208" s="32" t="s">
        <v>184</v>
      </c>
    </row>
    <row r="209" spans="28:28" x14ac:dyDescent="0.3">
      <c r="AB209" s="32" t="s">
        <v>198</v>
      </c>
    </row>
    <row r="210" spans="28:28" x14ac:dyDescent="0.3">
      <c r="AB210" s="32" t="s">
        <v>207</v>
      </c>
    </row>
    <row r="211" spans="28:28" x14ac:dyDescent="0.3">
      <c r="AB211" s="32" t="s">
        <v>206</v>
      </c>
    </row>
    <row r="212" spans="28:28" x14ac:dyDescent="0.3">
      <c r="AB212" s="32" t="s">
        <v>204</v>
      </c>
    </row>
    <row r="213" spans="28:28" x14ac:dyDescent="0.3">
      <c r="AB213" s="32" t="s">
        <v>199</v>
      </c>
    </row>
    <row r="214" spans="28:28" x14ac:dyDescent="0.3">
      <c r="AB214" s="32" t="s">
        <v>209</v>
      </c>
    </row>
    <row r="215" spans="28:28" x14ac:dyDescent="0.3">
      <c r="AB215" s="32" t="s">
        <v>203</v>
      </c>
    </row>
    <row r="216" spans="28:28" x14ac:dyDescent="0.3">
      <c r="AB216" s="32" t="s">
        <v>200</v>
      </c>
    </row>
    <row r="217" spans="28:28" x14ac:dyDescent="0.3">
      <c r="AB217" s="32" t="s">
        <v>202</v>
      </c>
    </row>
    <row r="218" spans="28:28" x14ac:dyDescent="0.3">
      <c r="AB218" s="32" t="s">
        <v>208</v>
      </c>
    </row>
    <row r="219" spans="28:28" x14ac:dyDescent="0.3">
      <c r="AB219" s="32" t="s">
        <v>201</v>
      </c>
    </row>
    <row r="220" spans="28:28" x14ac:dyDescent="0.3">
      <c r="AB220" s="32" t="s">
        <v>187</v>
      </c>
    </row>
    <row r="221" spans="28:28" x14ac:dyDescent="0.3">
      <c r="AB221" s="32" t="s">
        <v>205</v>
      </c>
    </row>
    <row r="222" spans="28:28" x14ac:dyDescent="0.3">
      <c r="AB222" s="32" t="s">
        <v>210</v>
      </c>
    </row>
    <row r="223" spans="28:28" x14ac:dyDescent="0.3">
      <c r="AB223" s="32" t="s">
        <v>216</v>
      </c>
    </row>
    <row r="224" spans="28:28" x14ac:dyDescent="0.3">
      <c r="AB224" s="32" t="s">
        <v>223</v>
      </c>
    </row>
    <row r="225" spans="28:28" x14ac:dyDescent="0.3">
      <c r="AB225" s="32" t="s">
        <v>221</v>
      </c>
    </row>
    <row r="226" spans="28:28" x14ac:dyDescent="0.3">
      <c r="AB226" s="32" t="s">
        <v>211</v>
      </c>
    </row>
    <row r="227" spans="28:28" x14ac:dyDescent="0.3">
      <c r="AB227" s="32" t="s">
        <v>214</v>
      </c>
    </row>
    <row r="228" spans="28:28" x14ac:dyDescent="0.3">
      <c r="AB228" s="32" t="s">
        <v>224</v>
      </c>
    </row>
    <row r="229" spans="28:28" x14ac:dyDescent="0.3">
      <c r="AB229" s="32" t="s">
        <v>212</v>
      </c>
    </row>
    <row r="230" spans="28:28" x14ac:dyDescent="0.3">
      <c r="AB230" s="32" t="s">
        <v>215</v>
      </c>
    </row>
    <row r="231" spans="28:28" x14ac:dyDescent="0.3">
      <c r="AB231" s="32" t="s">
        <v>219</v>
      </c>
    </row>
    <row r="232" spans="28:28" x14ac:dyDescent="0.3">
      <c r="AB232" s="32" t="s">
        <v>217</v>
      </c>
    </row>
    <row r="233" spans="28:28" x14ac:dyDescent="0.3">
      <c r="AB233" s="32" t="s">
        <v>222</v>
      </c>
    </row>
    <row r="234" spans="28:28" x14ac:dyDescent="0.3">
      <c r="AB234" s="32" t="s">
        <v>220</v>
      </c>
    </row>
    <row r="235" spans="28:28" x14ac:dyDescent="0.3">
      <c r="AB235" s="32" t="s">
        <v>225</v>
      </c>
    </row>
    <row r="236" spans="28:28" x14ac:dyDescent="0.3">
      <c r="AB236" s="32" t="s">
        <v>226</v>
      </c>
    </row>
    <row r="237" spans="28:28" x14ac:dyDescent="0.3">
      <c r="AB237" s="32" t="s">
        <v>227</v>
      </c>
    </row>
    <row r="238" spans="28:28" x14ac:dyDescent="0.3">
      <c r="AB238" s="32" t="s">
        <v>229</v>
      </c>
    </row>
    <row r="239" spans="28:28" x14ac:dyDescent="0.3">
      <c r="AB239" s="32" t="s">
        <v>230</v>
      </c>
    </row>
    <row r="240" spans="28:28" x14ac:dyDescent="0.3">
      <c r="AB240" s="32" t="s">
        <v>85</v>
      </c>
    </row>
    <row r="241" spans="28:28" x14ac:dyDescent="0.3">
      <c r="AB241" s="32" t="s">
        <v>237</v>
      </c>
    </row>
    <row r="242" spans="28:28" x14ac:dyDescent="0.3">
      <c r="AB242" s="32" t="s">
        <v>159</v>
      </c>
    </row>
    <row r="243" spans="28:28" x14ac:dyDescent="0.3">
      <c r="AB243" s="32" t="s">
        <v>166</v>
      </c>
    </row>
    <row r="244" spans="28:28" x14ac:dyDescent="0.3">
      <c r="AB244" s="32" t="s">
        <v>179</v>
      </c>
    </row>
    <row r="245" spans="28:28" x14ac:dyDescent="0.3">
      <c r="AB245" s="32" t="s">
        <v>218</v>
      </c>
    </row>
    <row r="246" spans="28:28" x14ac:dyDescent="0.3">
      <c r="AB246" s="32" t="s">
        <v>274</v>
      </c>
    </row>
    <row r="247" spans="28:28" x14ac:dyDescent="0.3">
      <c r="AB247" s="32" t="s">
        <v>281</v>
      </c>
    </row>
    <row r="248" spans="28:28" x14ac:dyDescent="0.3">
      <c r="AB248" s="32" t="s">
        <v>242</v>
      </c>
    </row>
    <row r="249" spans="28:28" x14ac:dyDescent="0.3">
      <c r="AB249" s="32" t="s">
        <v>247</v>
      </c>
    </row>
    <row r="250" spans="28:28" x14ac:dyDescent="0.3">
      <c r="AB250" s="32" t="s">
        <v>231</v>
      </c>
    </row>
    <row r="251" spans="28:28" x14ac:dyDescent="0.3">
      <c r="AB251" s="32" t="s">
        <v>243</v>
      </c>
    </row>
    <row r="252" spans="28:28" x14ac:dyDescent="0.3">
      <c r="AB252" s="32" t="s">
        <v>228</v>
      </c>
    </row>
    <row r="253" spans="28:28" x14ac:dyDescent="0.3">
      <c r="AB253" s="32" t="s">
        <v>233</v>
      </c>
    </row>
    <row r="254" spans="28:28" x14ac:dyDescent="0.3">
      <c r="AB254" s="32" t="s">
        <v>241</v>
      </c>
    </row>
    <row r="255" spans="28:28" x14ac:dyDescent="0.3">
      <c r="AB255" s="32" t="s">
        <v>236</v>
      </c>
    </row>
    <row r="256" spans="28:28" x14ac:dyDescent="0.3">
      <c r="AB256" s="32" t="s">
        <v>249</v>
      </c>
    </row>
    <row r="257" spans="28:28" x14ac:dyDescent="0.3">
      <c r="AB257" s="32" t="s">
        <v>240</v>
      </c>
    </row>
    <row r="258" spans="28:28" x14ac:dyDescent="0.3">
      <c r="AB258" s="32" t="s">
        <v>238</v>
      </c>
    </row>
    <row r="259" spans="28:28" x14ac:dyDescent="0.3">
      <c r="AB259" s="32" t="s">
        <v>232</v>
      </c>
    </row>
    <row r="260" spans="28:28" x14ac:dyDescent="0.3">
      <c r="AB260" s="32" t="s">
        <v>244</v>
      </c>
    </row>
    <row r="261" spans="28:28" x14ac:dyDescent="0.3">
      <c r="AB261" s="32" t="s">
        <v>284</v>
      </c>
    </row>
    <row r="262" spans="28:28" x14ac:dyDescent="0.3">
      <c r="AB262" s="32" t="s">
        <v>131</v>
      </c>
    </row>
    <row r="263" spans="28:28" x14ac:dyDescent="0.3">
      <c r="AB263" s="32" t="s">
        <v>246</v>
      </c>
    </row>
    <row r="264" spans="28:28" x14ac:dyDescent="0.3">
      <c r="AB264" s="32" t="s">
        <v>109</v>
      </c>
    </row>
    <row r="265" spans="28:28" x14ac:dyDescent="0.3">
      <c r="AB265" s="32" t="s">
        <v>168</v>
      </c>
    </row>
    <row r="266" spans="28:28" x14ac:dyDescent="0.3">
      <c r="AB266" s="32" t="s">
        <v>234</v>
      </c>
    </row>
    <row r="267" spans="28:28" x14ac:dyDescent="0.3">
      <c r="AB267" s="32" t="s">
        <v>245</v>
      </c>
    </row>
    <row r="268" spans="28:28" x14ac:dyDescent="0.3">
      <c r="AB268" s="32" t="s">
        <v>239</v>
      </c>
    </row>
    <row r="269" spans="28:28" x14ac:dyDescent="0.3">
      <c r="AB269" s="32" t="s">
        <v>251</v>
      </c>
    </row>
    <row r="270" spans="28:28" x14ac:dyDescent="0.3">
      <c r="AB270" s="32" t="s">
        <v>235</v>
      </c>
    </row>
    <row r="271" spans="28:28" x14ac:dyDescent="0.3">
      <c r="AB271" s="32" t="s">
        <v>90</v>
      </c>
    </row>
    <row r="272" spans="28:28" x14ac:dyDescent="0.3">
      <c r="AB272" s="32" t="s">
        <v>250</v>
      </c>
    </row>
    <row r="273" spans="28:28" x14ac:dyDescent="0.3">
      <c r="AB273" s="32" t="s">
        <v>265</v>
      </c>
    </row>
    <row r="274" spans="28:28" x14ac:dyDescent="0.3">
      <c r="AB274" s="32" t="s">
        <v>256</v>
      </c>
    </row>
    <row r="275" spans="28:28" x14ac:dyDescent="0.3">
      <c r="AB275" s="32" t="s">
        <v>266</v>
      </c>
    </row>
    <row r="276" spans="28:28" x14ac:dyDescent="0.3">
      <c r="AB276" s="32" t="s">
        <v>255</v>
      </c>
    </row>
    <row r="277" spans="28:28" x14ac:dyDescent="0.3">
      <c r="AB277" s="32" t="s">
        <v>258</v>
      </c>
    </row>
    <row r="278" spans="28:28" x14ac:dyDescent="0.3">
      <c r="AB278" s="32" t="s">
        <v>254</v>
      </c>
    </row>
    <row r="279" spans="28:28" x14ac:dyDescent="0.3">
      <c r="AB279" s="32" t="s">
        <v>257</v>
      </c>
    </row>
    <row r="280" spans="28:28" x14ac:dyDescent="0.3">
      <c r="AB280" s="32" t="s">
        <v>261</v>
      </c>
    </row>
    <row r="281" spans="28:28" x14ac:dyDescent="0.3">
      <c r="AB281" s="32" t="s">
        <v>263</v>
      </c>
    </row>
    <row r="282" spans="28:28" x14ac:dyDescent="0.3">
      <c r="AB282" s="32" t="s">
        <v>260</v>
      </c>
    </row>
    <row r="283" spans="28:28" x14ac:dyDescent="0.3">
      <c r="AB283" s="32" t="s">
        <v>262</v>
      </c>
    </row>
    <row r="284" spans="28:28" x14ac:dyDescent="0.3">
      <c r="AB284" s="32" t="s">
        <v>259</v>
      </c>
    </row>
    <row r="285" spans="28:28" x14ac:dyDescent="0.3">
      <c r="AB285" s="32" t="s">
        <v>252</v>
      </c>
    </row>
    <row r="286" spans="28:28" x14ac:dyDescent="0.3">
      <c r="AB286" s="32" t="s">
        <v>264</v>
      </c>
    </row>
    <row r="287" spans="28:28" x14ac:dyDescent="0.3">
      <c r="AB287" s="32" t="s">
        <v>268</v>
      </c>
    </row>
    <row r="288" spans="28:28" x14ac:dyDescent="0.3">
      <c r="AB288" s="32" t="s">
        <v>267</v>
      </c>
    </row>
    <row r="289" spans="28:28" x14ac:dyDescent="0.3">
      <c r="AB289" s="32" t="s">
        <v>83</v>
      </c>
    </row>
    <row r="290" spans="28:28" x14ac:dyDescent="0.3">
      <c r="AB290" s="32" t="s">
        <v>118</v>
      </c>
    </row>
    <row r="291" spans="28:28" x14ac:dyDescent="0.3">
      <c r="AB291" s="32" t="s">
        <v>269</v>
      </c>
    </row>
    <row r="292" spans="28:28" x14ac:dyDescent="0.3">
      <c r="AB292" s="32" t="s">
        <v>270</v>
      </c>
    </row>
    <row r="293" spans="28:28" x14ac:dyDescent="0.3">
      <c r="AB293" s="32" t="s">
        <v>271</v>
      </c>
    </row>
    <row r="294" spans="28:28" x14ac:dyDescent="0.3">
      <c r="AB294" s="32" t="s">
        <v>272</v>
      </c>
    </row>
    <row r="295" spans="28:28" x14ac:dyDescent="0.3">
      <c r="AB295" s="32" t="s">
        <v>279</v>
      </c>
    </row>
    <row r="296" spans="28:28" x14ac:dyDescent="0.3">
      <c r="AB296" s="32" t="s">
        <v>275</v>
      </c>
    </row>
    <row r="297" spans="28:28" x14ac:dyDescent="0.3">
      <c r="AB297" s="32" t="s">
        <v>278</v>
      </c>
    </row>
    <row r="298" spans="28:28" x14ac:dyDescent="0.3">
      <c r="AB298" s="32" t="s">
        <v>276</v>
      </c>
    </row>
    <row r="299" spans="28:28" x14ac:dyDescent="0.3">
      <c r="AB299" s="32" t="s">
        <v>277</v>
      </c>
    </row>
    <row r="300" spans="28:28" x14ac:dyDescent="0.3">
      <c r="AB300" s="32" t="s">
        <v>280</v>
      </c>
    </row>
    <row r="301" spans="28:28" x14ac:dyDescent="0.3">
      <c r="AB301" s="32" t="s">
        <v>107</v>
      </c>
    </row>
    <row r="302" spans="28:28" x14ac:dyDescent="0.3">
      <c r="AB302" s="32" t="s">
        <v>282</v>
      </c>
    </row>
    <row r="303" spans="28:28" x14ac:dyDescent="0.3">
      <c r="AB303" s="32" t="s">
        <v>285</v>
      </c>
    </row>
    <row r="304" spans="28:28" x14ac:dyDescent="0.3">
      <c r="AB304" s="32" t="s">
        <v>286</v>
      </c>
    </row>
  </sheetData>
  <mergeCells count="12">
    <mergeCell ref="B7:F7"/>
    <mergeCell ref="H7:I7"/>
    <mergeCell ref="A1:K3"/>
    <mergeCell ref="B5:F5"/>
    <mergeCell ref="H5:I5"/>
    <mergeCell ref="B6:F6"/>
    <mergeCell ref="H6:I6"/>
    <mergeCell ref="A82:K82"/>
    <mergeCell ref="A83:K83"/>
    <mergeCell ref="A84:K84"/>
    <mergeCell ref="B81:K81"/>
    <mergeCell ref="A8:K8"/>
  </mergeCells>
  <phoneticPr fontId="38" type="noConversion"/>
  <dataValidations count="2">
    <dataValidation type="list" allowBlank="1" showInputMessage="1" showErrorMessage="1" sqref="A15:A80">
      <formula1>$AB$1:$AB$304</formula1>
    </dataValidation>
    <dataValidation type="list" allowBlank="1" showInputMessage="1" showErrorMessage="1" sqref="A10:A14">
      <formula1>$AC$1:$AC$305</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ignoredErrors>
    <ignoredError sqref="C10:C13 D11:I13 C14 D14:I14" calculatedColumn="1"/>
    <ignoredError sqref="A10 A12:A13 A14" listDataValidatio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4.4" x14ac:dyDescent="0.25"/>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彭飞</cp:lastModifiedBy>
  <cp:lastPrinted>2019-05-20T01:37:36Z</cp:lastPrinted>
  <dcterms:created xsi:type="dcterms:W3CDTF">2015-12-23T16:52:41Z</dcterms:created>
  <dcterms:modified xsi:type="dcterms:W3CDTF">2021-11-12T01:16:32Z</dcterms:modified>
  <cp:contentStatus/>
</cp:coreProperties>
</file>